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olors1.xml" ContentType="application/vnd.ms-office.chartcolorstyle+xml"/>
  <Override PartName="/xl/charts/colors2.xml" ContentType="application/vnd.ms-office.chartcolorstyle+xml"/>
  <Override PartName="/xl/charts/style1.xml" ContentType="application/vnd.ms-office.chartstyle+xml"/>
  <Override PartName="/xl/charts/style2.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295" windowHeight="12630"/>
  </bookViews>
  <sheets>
    <sheet name="目标" sheetId="1" r:id="rId1"/>
    <sheet name="饮食" sheetId="2" r:id="rId2"/>
    <sheet name="锻炼" sheetId="3" r:id="rId3"/>
    <sheet name="图表计算" sheetId="4" state="hidden" r:id="rId4"/>
  </sheets>
  <definedNames>
    <definedName name="ColumnTitle2">饮食[[#Headers],[日期]]</definedName>
    <definedName name="ColumnTitle3">锻炼[[#Headers],[日期]]</definedName>
    <definedName name="DietLastEnd">图表计算!$C$5</definedName>
    <definedName name="DietPeriod">饮食[日期]</definedName>
    <definedName name="DietRowStart">图表计算!$C$4</definedName>
    <definedName name="EndDate">目标!$A$3</definedName>
    <definedName name="EndWeight">目标!$A$8</definedName>
    <definedName name="ExerciseDateRange">图表计算!$D$23:$D$36</definedName>
    <definedName name="ExerciseLastEnd">图表计算!$C$23</definedName>
    <definedName name="ExercisePeriod">锻炼[日期]</definedName>
    <definedName name="ExerciseRowStart">图表计算!$C$22</definedName>
    <definedName name="LossPerDay">目标!$A$15</definedName>
    <definedName name="PlanDays">目标!$A$13</definedName>
    <definedName name="_xlnm.Print_Titles" localSheetId="2">锻炼!$3:$3</definedName>
    <definedName name="_xlnm.Print_Titles" localSheetId="1">饮食!$3:$3</definedName>
    <definedName name="StartDate">目标!$A$1</definedName>
    <definedName name="StartWeight">目标!$A$6</definedName>
    <definedName name="Subtitle">目标!$B$2</definedName>
    <definedName name="WeightGoal">目标!$A$11</definedName>
  </definedNames>
  <calcPr calcId="144525"/>
</workbook>
</file>

<file path=xl/sharedStrings.xml><?xml version="1.0" encoding="utf-8"?>
<sst xmlns="http://schemas.openxmlformats.org/spreadsheetml/2006/main" count="46">
  <si>
    <t>目标</t>
  </si>
  <si>
    <t>锻炼</t>
  </si>
  <si>
    <t>饮食</t>
  </si>
  <si>
    <t>开始日期</t>
  </si>
  <si>
    <t>饮食和锻炼日记</t>
  </si>
  <si>
    <t>饮食分析</t>
  </si>
  <si>
    <t>结束日期</t>
  </si>
  <si>
    <t>开始体重</t>
  </si>
  <si>
    <t>锻炼分析</t>
  </si>
  <si>
    <t>最终体重</t>
  </si>
  <si>
    <t>目标减重</t>
  </si>
  <si>
    <t>减重天数</t>
  </si>
  <si>
    <t>每日减重</t>
  </si>
  <si>
    <t>日期</t>
  </si>
  <si>
    <t>时间</t>
  </si>
  <si>
    <t>描述</t>
  </si>
  <si>
    <t>卡路里</t>
  </si>
  <si>
    <t>碳水化合物</t>
  </si>
  <si>
    <t>蛋白质</t>
  </si>
  <si>
    <t>脂肪</t>
  </si>
  <si>
    <t>备注</t>
  </si>
  <si>
    <t>咖啡</t>
  </si>
  <si>
    <t>晨间咖啡</t>
  </si>
  <si>
    <t>面包</t>
  </si>
  <si>
    <t>精简早餐</t>
  </si>
  <si>
    <t>午餐</t>
  </si>
  <si>
    <t>火鸡三明治</t>
  </si>
  <si>
    <t>晚餐</t>
  </si>
  <si>
    <t>砂锅土豆牛肉</t>
  </si>
  <si>
    <t>吐司</t>
  </si>
  <si>
    <t>三明治</t>
  </si>
  <si>
    <t>沙拉</t>
  </si>
  <si>
    <t>拿铁</t>
  </si>
  <si>
    <t>持续时间（分钟）</t>
  </si>
  <si>
    <t>消耗的卡路里</t>
  </si>
  <si>
    <t>跑步机锻炼</t>
  </si>
  <si>
    <t>低强度有氧操</t>
  </si>
  <si>
    <t>极限运动</t>
  </si>
  <si>
    <t>跑步</t>
  </si>
  <si>
    <t>饮食分析制图数据</t>
  </si>
  <si>
    <t>起始行</t>
  </si>
  <si>
    <t>日</t>
  </si>
  <si>
    <t>数量</t>
  </si>
  <si>
    <t>最后一个饮食条目</t>
  </si>
  <si>
    <t>锻炼分析制图数据</t>
  </si>
  <si>
    <t>最后一个锻炼条目</t>
  </si>
</sst>
</file>

<file path=xl/styles.xml><?xml version="1.0" encoding="utf-8"?>
<styleSheet xmlns="http://schemas.openxmlformats.org/spreadsheetml/2006/main">
  <numFmts count="10">
    <numFmt numFmtId="43" formatCode="_ * #,##0.00_ ;_ * \-#,##0.00_ ;_ * &quot;-&quot;??_ ;_ @_ "/>
    <numFmt numFmtId="41" formatCode="_ * #,##0_ ;_ * \-#,##0_ ;_ * &quot;-&quot;_ ;_ @_ "/>
    <numFmt numFmtId="44" formatCode="_ &quot;￥&quot;* #,##0.00_ ;_ &quot;￥&quot;* \-#,##0.00_ ;_ &quot;￥&quot;* &quot;-&quot;??_ ;_ @_ "/>
    <numFmt numFmtId="176" formatCode="h:mm;@"/>
    <numFmt numFmtId="177" formatCode="[$-F800]dddd\,\ mmmm\ dd\,\ yyyy"/>
    <numFmt numFmtId="42" formatCode="_ &quot;￥&quot;* #,##0_ ;_ &quot;￥&quot;* \-#,##0_ ;_ &quot;￥&quot;* &quot;-&quot;_ ;_ @_ "/>
    <numFmt numFmtId="178" formatCode="0.00_ "/>
    <numFmt numFmtId="179" formatCode="0_ "/>
    <numFmt numFmtId="180" formatCode="#,#00;;;"/>
    <numFmt numFmtId="181" formatCode="[$-F400]h:mm:ss\ AM/PM"/>
  </numFmts>
  <fonts count="35">
    <font>
      <sz val="11"/>
      <color theme="1"/>
      <name val="微软雅黑"/>
      <charset val="134"/>
    </font>
    <font>
      <b/>
      <sz val="18"/>
      <color theme="1"/>
      <name val="微软雅黑"/>
      <charset val="134"/>
    </font>
    <font>
      <sz val="11"/>
      <name val="微软雅黑"/>
      <charset val="134"/>
    </font>
    <font>
      <b/>
      <sz val="11"/>
      <name val="微软雅黑"/>
      <charset val="134"/>
    </font>
    <font>
      <sz val="8"/>
      <name val="微软雅黑"/>
      <charset val="134"/>
    </font>
    <font>
      <b/>
      <sz val="24"/>
      <color theme="1" tint="0.249946592608417"/>
      <name val="微软雅黑"/>
      <charset val="134"/>
    </font>
    <font>
      <sz val="24"/>
      <color theme="1" tint="0.249946592608417"/>
      <name val="微软雅黑"/>
      <charset val="134"/>
    </font>
    <font>
      <sz val="11"/>
      <color theme="0"/>
      <name val="微软雅黑"/>
      <charset val="134"/>
    </font>
    <font>
      <sz val="12"/>
      <color theme="1" tint="0.249946592608417"/>
      <name val="微软雅黑"/>
      <charset val="134"/>
    </font>
    <font>
      <b/>
      <sz val="10"/>
      <color theme="0"/>
      <name val="微软雅黑"/>
      <charset val="134"/>
    </font>
    <font>
      <b/>
      <sz val="24"/>
      <color theme="1" tint="0.249946592608417"/>
      <name val="微软雅黑"/>
      <charset val="134"/>
      <scheme val="major"/>
    </font>
    <font>
      <sz val="24"/>
      <color theme="1" tint="0.249946592608417"/>
      <name val="微软雅黑"/>
      <charset val="134"/>
      <scheme val="major"/>
    </font>
    <font>
      <b/>
      <sz val="10"/>
      <color theme="0"/>
      <name val="微软雅黑"/>
      <charset val="134"/>
      <scheme val="major"/>
    </font>
    <font>
      <b/>
      <sz val="14"/>
      <color theme="0"/>
      <name val="微软雅黑"/>
      <charset val="134"/>
      <scheme val="major"/>
    </font>
    <font>
      <sz val="14"/>
      <color theme="0"/>
      <name val="微软雅黑"/>
      <charset val="134"/>
      <scheme val="major"/>
    </font>
    <font>
      <b/>
      <sz val="18"/>
      <color theme="0"/>
      <name val="微软雅黑"/>
      <charset val="134"/>
      <scheme val="major"/>
    </font>
    <font>
      <sz val="11"/>
      <name val="黑体"/>
      <charset val="134"/>
      <scheme val="minor"/>
    </font>
    <font>
      <b/>
      <sz val="11"/>
      <color rgb="FF3F3F3F"/>
      <name val="黑体"/>
      <charset val="0"/>
      <scheme val="minor"/>
    </font>
    <font>
      <sz val="11"/>
      <color rgb="FFFF0000"/>
      <name val="黑体"/>
      <charset val="0"/>
      <scheme val="minor"/>
    </font>
    <font>
      <sz val="11"/>
      <color theme="1"/>
      <name val="黑体"/>
      <charset val="134"/>
      <scheme val="minor"/>
    </font>
    <font>
      <sz val="11"/>
      <color rgb="FFFA7D00"/>
      <name val="黑体"/>
      <charset val="0"/>
      <scheme val="minor"/>
    </font>
    <font>
      <sz val="18"/>
      <color theme="1"/>
      <name val="微软雅黑"/>
      <charset val="134"/>
      <scheme val="major"/>
    </font>
    <font>
      <sz val="18"/>
      <color theme="0"/>
      <name val="微软雅黑"/>
      <charset val="134"/>
      <scheme val="major"/>
    </font>
    <font>
      <b/>
      <sz val="11"/>
      <color rgb="FFFA7D00"/>
      <name val="微软雅黑"/>
      <charset val="134"/>
    </font>
    <font>
      <sz val="11"/>
      <color rgb="FF3F3F76"/>
      <name val="黑体"/>
      <charset val="0"/>
      <scheme val="minor"/>
    </font>
    <font>
      <sz val="11"/>
      <color theme="1"/>
      <name val="黑体"/>
      <charset val="0"/>
      <scheme val="minor"/>
    </font>
    <font>
      <sz val="11"/>
      <color rgb="FF9C0006"/>
      <name val="微软雅黑"/>
      <charset val="134"/>
    </font>
    <font>
      <b/>
      <sz val="11"/>
      <color theme="1"/>
      <name val="黑体"/>
      <charset val="0"/>
      <scheme val="minor"/>
    </font>
    <font>
      <b/>
      <sz val="11"/>
      <color theme="0"/>
      <name val="微软雅黑"/>
      <charset val="134"/>
    </font>
    <font>
      <i/>
      <sz val="11"/>
      <color rgb="FF7F7F7F"/>
      <name val="黑体"/>
      <charset val="0"/>
      <scheme val="minor"/>
    </font>
    <font>
      <sz val="11"/>
      <color theme="0"/>
      <name val="黑体"/>
      <charset val="0"/>
      <scheme val="minor"/>
    </font>
    <font>
      <sz val="11"/>
      <color rgb="FF006100"/>
      <name val="微软雅黑"/>
      <charset val="134"/>
    </font>
    <font>
      <sz val="10"/>
      <color theme="0"/>
      <name val="微软雅黑"/>
      <charset val="134"/>
      <scheme val="major"/>
    </font>
    <font>
      <sz val="11"/>
      <color theme="0"/>
      <name val="黑体"/>
      <charset val="134"/>
      <scheme val="minor"/>
    </font>
    <font>
      <sz val="11"/>
      <color rgb="FF9C6500"/>
      <name val="微软雅黑"/>
      <charset val="134"/>
    </font>
  </fonts>
  <fills count="34">
    <fill>
      <patternFill patternType="none"/>
    </fill>
    <fill>
      <patternFill patternType="gray125"/>
    </fill>
    <fill>
      <patternFill patternType="solid">
        <fgColor theme="6" tint="-0.49998474074526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0"/>
        <bgColor indexed="64"/>
      </patternFill>
    </fill>
    <fill>
      <patternFill patternType="solid">
        <fgColor rgb="FFF2F2F2"/>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s>
  <borders count="13">
    <border>
      <left/>
      <right/>
      <top/>
      <bottom/>
      <diagonal/>
    </border>
    <border>
      <left/>
      <right/>
      <top/>
      <bottom style="thin">
        <color theme="0" tint="-0.349986266670736"/>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ck">
        <color theme="0"/>
      </right>
      <top/>
      <bottom/>
      <diagonal/>
    </border>
    <border>
      <left/>
      <right style="thick">
        <color theme="0"/>
      </right>
      <top style="thin">
        <color theme="0"/>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thin">
        <color theme="0"/>
      </top>
      <bottom/>
      <diagonal/>
    </border>
  </borders>
  <cellStyleXfs count="57">
    <xf numFmtId="0" fontId="0" fillId="0" borderId="0">
      <alignment vertical="center"/>
    </xf>
    <xf numFmtId="42" fontId="19" fillId="0" borderId="0" applyFont="0" applyFill="0" applyBorder="0" applyAlignment="0" applyProtection="0">
      <alignment vertical="center"/>
    </xf>
    <xf numFmtId="0" fontId="25" fillId="20" borderId="0" applyNumberFormat="0" applyBorder="0" applyAlignment="0" applyProtection="0">
      <alignment vertical="center"/>
    </xf>
    <xf numFmtId="0" fontId="24" fillId="9"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5" fillId="16" borderId="0" applyNumberFormat="0" applyBorder="0" applyAlignment="0" applyProtection="0">
      <alignment vertical="center"/>
    </xf>
    <xf numFmtId="0" fontId="26" fillId="13" borderId="0" applyNumberFormat="0" applyBorder="0" applyAlignment="0" applyProtection="0">
      <alignment vertical="center"/>
    </xf>
    <xf numFmtId="43" fontId="19" fillId="0" borderId="0" applyFont="0" applyFill="0" applyBorder="0" applyAlignment="0" applyProtection="0">
      <alignment vertical="center"/>
    </xf>
    <xf numFmtId="177" fontId="0" fillId="0" borderId="12" applyFill="0" applyBorder="0" applyAlignment="0">
      <alignment horizontal="center"/>
    </xf>
    <xf numFmtId="0" fontId="7" fillId="25" borderId="0" applyNumberFormat="0" applyBorder="0" applyAlignment="0" applyProtection="0">
      <alignment vertical="center"/>
    </xf>
    <xf numFmtId="0" fontId="7" fillId="0" borderId="1" applyNumberFormat="0" applyFill="0" applyProtection="0">
      <alignment horizontal="center" vertical="center"/>
    </xf>
    <xf numFmtId="14" fontId="22" fillId="3" borderId="5">
      <alignment horizontal="center"/>
    </xf>
    <xf numFmtId="9" fontId="19" fillId="0" borderId="0" applyFont="0" applyFill="0" applyBorder="0" applyAlignment="0" applyProtection="0">
      <alignment vertical="center"/>
    </xf>
    <xf numFmtId="0" fontId="33" fillId="0" borderId="1" applyNumberFormat="0" applyFill="0" applyProtection="0">
      <alignment horizontal="center" vertical="center"/>
    </xf>
    <xf numFmtId="0" fontId="19" fillId="8" borderId="9" applyNumberFormat="0" applyFont="0" applyAlignment="0" applyProtection="0">
      <alignment vertical="center"/>
    </xf>
    <xf numFmtId="0" fontId="7" fillId="27" borderId="0" applyNumberFormat="0" applyBorder="0" applyAlignment="0" applyProtection="0">
      <alignment vertical="center"/>
    </xf>
    <xf numFmtId="0" fontId="32" fillId="2" borderId="0" applyNumberFormat="0" applyBorder="0" applyProtection="0">
      <alignment vertical="center"/>
    </xf>
    <xf numFmtId="0" fontId="18" fillId="0" borderId="0" applyNumberFormat="0" applyFill="0" applyBorder="0" applyAlignment="0" applyProtection="0">
      <alignment vertical="center"/>
    </xf>
    <xf numFmtId="0" fontId="11" fillId="0" borderId="1" applyNumberFormat="0" applyFill="0" applyProtection="0"/>
    <xf numFmtId="0" fontId="29" fillId="0" borderId="0" applyNumberFormat="0" applyFill="0" applyBorder="0" applyAlignment="0" applyProtection="0">
      <alignment vertical="center"/>
    </xf>
    <xf numFmtId="0" fontId="21" fillId="0" borderId="0" applyNumberFormat="0" applyFill="0" applyBorder="0" applyAlignment="0" applyProtection="0"/>
    <xf numFmtId="0" fontId="8" fillId="0" borderId="0" applyNumberFormat="0" applyFill="0" applyProtection="0">
      <alignment vertical="center"/>
    </xf>
    <xf numFmtId="0" fontId="7" fillId="19" borderId="0" applyNumberFormat="0" applyBorder="0" applyAlignment="0" applyProtection="0">
      <alignment vertical="center"/>
    </xf>
    <xf numFmtId="0" fontId="14" fillId="2" borderId="0" applyNumberFormat="0" applyProtection="0">
      <alignment horizontal="left" vertical="center" indent="1"/>
    </xf>
    <xf numFmtId="0" fontId="7" fillId="15" borderId="0" applyNumberFormat="0" applyBorder="0" applyAlignment="0" applyProtection="0">
      <alignment vertical="center"/>
    </xf>
    <xf numFmtId="0" fontId="17" fillId="6" borderId="6" applyNumberFormat="0" applyAlignment="0" applyProtection="0">
      <alignment vertical="center"/>
    </xf>
    <xf numFmtId="0" fontId="23" fillId="6" borderId="8" applyNumberFormat="0" applyAlignment="0" applyProtection="0">
      <alignment vertical="center"/>
    </xf>
    <xf numFmtId="0" fontId="28" fillId="21" borderId="11" applyNumberFormat="0" applyAlignment="0" applyProtection="0">
      <alignment vertical="center"/>
    </xf>
    <xf numFmtId="0" fontId="25" fillId="18" borderId="0" applyNumberFormat="0" applyBorder="0" applyAlignment="0" applyProtection="0">
      <alignment vertical="center"/>
    </xf>
    <xf numFmtId="0" fontId="7" fillId="4" borderId="0" applyNumberFormat="0" applyBorder="0" applyAlignment="0" applyProtection="0"/>
    <xf numFmtId="0" fontId="20" fillId="0" borderId="7" applyNumberFormat="0" applyFill="0" applyAlignment="0" applyProtection="0">
      <alignment vertical="center"/>
    </xf>
    <xf numFmtId="0" fontId="27" fillId="0" borderId="10" applyNumberFormat="0" applyFill="0" applyAlignment="0" applyProtection="0">
      <alignment vertical="center"/>
    </xf>
    <xf numFmtId="0" fontId="31" fillId="24" borderId="0" applyNumberFormat="0" applyBorder="0" applyAlignment="0" applyProtection="0">
      <alignment vertical="center"/>
    </xf>
    <xf numFmtId="0" fontId="34" fillId="26" borderId="0" applyNumberFormat="0" applyBorder="0" applyAlignment="0" applyProtection="0">
      <alignment vertical="center"/>
    </xf>
    <xf numFmtId="0" fontId="25" fillId="12" borderId="0" applyNumberFormat="0" applyBorder="0" applyAlignment="0" applyProtection="0">
      <alignment vertical="center"/>
    </xf>
    <xf numFmtId="0" fontId="7" fillId="3" borderId="0" applyNumberFormat="0" applyBorder="0" applyAlignment="0" applyProtection="0"/>
    <xf numFmtId="1" fontId="22" fillId="2" borderId="5">
      <alignment horizontal="center"/>
    </xf>
    <xf numFmtId="176" fontId="0" fillId="0" borderId="0" applyFill="0" applyBorder="0" applyAlignment="0">
      <alignment horizontal="left" vertical="center"/>
    </xf>
    <xf numFmtId="0" fontId="25" fillId="30" borderId="0" applyNumberFormat="0" applyBorder="0" applyAlignment="0" applyProtection="0">
      <alignment vertical="center"/>
    </xf>
    <xf numFmtId="178" fontId="0" fillId="0" borderId="0" applyFill="0" applyBorder="0" applyAlignment="0">
      <alignment vertical="center"/>
    </xf>
    <xf numFmtId="0" fontId="25" fillId="33" borderId="0" applyNumberFormat="0" applyBorder="0" applyAlignment="0" applyProtection="0">
      <alignment vertical="center"/>
    </xf>
    <xf numFmtId="0" fontId="25" fillId="23" borderId="0" applyNumberFormat="0" applyBorder="0" applyAlignment="0" applyProtection="0">
      <alignment vertical="center"/>
    </xf>
    <xf numFmtId="0" fontId="25" fillId="11" borderId="0" applyNumberFormat="0" applyBorder="0" applyAlignment="0" applyProtection="0">
      <alignment vertical="center"/>
    </xf>
    <xf numFmtId="0" fontId="7" fillId="2" borderId="0" applyNumberFormat="0" applyBorder="0" applyAlignment="0" applyProtection="0"/>
    <xf numFmtId="0" fontId="7" fillId="10" borderId="0" applyNumberFormat="0" applyBorder="0" applyAlignment="0" applyProtection="0">
      <alignment vertical="center"/>
    </xf>
    <xf numFmtId="0" fontId="25" fillId="32" borderId="0" applyNumberFormat="0" applyBorder="0" applyAlignment="0" applyProtection="0">
      <alignment vertical="center"/>
    </xf>
    <xf numFmtId="0" fontId="25" fillId="17" borderId="0" applyNumberFormat="0" applyBorder="0" applyAlignment="0" applyProtection="0">
      <alignment vertical="center"/>
    </xf>
    <xf numFmtId="0" fontId="30" fillId="22" borderId="0" applyNumberFormat="0" applyBorder="0" applyAlignment="0" applyProtection="0">
      <alignment vertical="center"/>
    </xf>
    <xf numFmtId="0" fontId="25" fillId="28" borderId="0" applyNumberFormat="0" applyBorder="0" applyAlignment="0" applyProtection="0">
      <alignment vertical="center"/>
    </xf>
    <xf numFmtId="0" fontId="7" fillId="29" borderId="0" applyNumberFormat="0" applyBorder="0" applyAlignment="0" applyProtection="0">
      <alignment vertical="center"/>
    </xf>
    <xf numFmtId="0" fontId="30" fillId="31" borderId="0" applyNumberFormat="0" applyBorder="0" applyAlignment="0" applyProtection="0">
      <alignment vertical="center"/>
    </xf>
    <xf numFmtId="179" fontId="0" fillId="0" borderId="12" applyFill="0" applyBorder="0" applyAlignment="0">
      <alignment horizontal="center"/>
    </xf>
    <xf numFmtId="0" fontId="25" fillId="14" borderId="0" applyNumberFormat="0" applyBorder="0" applyAlignment="0" applyProtection="0">
      <alignment vertical="center"/>
    </xf>
    <xf numFmtId="0" fontId="7" fillId="7" borderId="0" applyNumberFormat="0" applyBorder="0" applyAlignment="0" applyProtection="0">
      <alignment vertical="center"/>
    </xf>
    <xf numFmtId="14" fontId="2" fillId="0" borderId="4" applyNumberFormat="0" applyFill="0" applyAlignment="0">
      <alignment horizontal="center"/>
    </xf>
    <xf numFmtId="0" fontId="22" fillId="4" borderId="5" applyNumberFormat="0">
      <alignment horizontal="center"/>
    </xf>
  </cellStyleXfs>
  <cellXfs count="48">
    <xf numFmtId="0" fontId="0" fillId="0" borderId="0" xfId="0">
      <alignment vertical="center"/>
    </xf>
    <xf numFmtId="0" fontId="0" fillId="0" borderId="0" xfId="0" applyFont="1" applyFill="1">
      <alignment vertical="center"/>
    </xf>
    <xf numFmtId="0" fontId="1" fillId="0" borderId="1" xfId="21" applyFont="1" applyFill="1" applyBorder="1"/>
    <xf numFmtId="0" fontId="2" fillId="0" borderId="2" xfId="0" applyFont="1" applyFill="1" applyBorder="1">
      <alignment vertical="center"/>
    </xf>
    <xf numFmtId="0" fontId="3" fillId="0" borderId="2" xfId="0" applyFont="1" applyFill="1" applyBorder="1">
      <alignment vertical="center"/>
    </xf>
    <xf numFmtId="0" fontId="2" fillId="0" borderId="2" xfId="0" applyNumberFormat="1" applyFont="1" applyFill="1" applyBorder="1">
      <alignment vertical="center"/>
    </xf>
    <xf numFmtId="177" fontId="4" fillId="0" borderId="2" xfId="0" applyNumberFormat="1" applyFont="1" applyFill="1" applyBorder="1">
      <alignment vertical="center"/>
    </xf>
    <xf numFmtId="0" fontId="4" fillId="0" borderId="2" xfId="0" applyFont="1" applyFill="1" applyBorder="1">
      <alignment vertical="center"/>
    </xf>
    <xf numFmtId="0" fontId="2" fillId="0" borderId="0" xfId="0" applyFont="1" applyFill="1" applyBorder="1">
      <alignment vertical="center"/>
    </xf>
    <xf numFmtId="177" fontId="4" fillId="0" borderId="3" xfId="0" applyNumberFormat="1" applyFont="1" applyFill="1" applyBorder="1">
      <alignment vertical="center"/>
    </xf>
    <xf numFmtId="180" fontId="4" fillId="0" borderId="2" xfId="0" applyNumberFormat="1" applyFont="1" applyFill="1" applyBorder="1">
      <alignment vertical="center"/>
    </xf>
    <xf numFmtId="0" fontId="0" fillId="0" borderId="0" xfId="0" applyNumberFormat="1" applyFont="1" applyFill="1">
      <alignment vertical="center"/>
    </xf>
    <xf numFmtId="0" fontId="0" fillId="0" borderId="0" xfId="0" applyFont="1">
      <alignment vertical="center"/>
    </xf>
    <xf numFmtId="0" fontId="0" fillId="0" borderId="0" xfId="0" applyFont="1" applyAlignment="1">
      <alignment horizontal="left" vertical="center"/>
    </xf>
    <xf numFmtId="0" fontId="5" fillId="0" borderId="1" xfId="19" applyFont="1"/>
    <xf numFmtId="0" fontId="6" fillId="0" borderId="1" xfId="19" applyFont="1"/>
    <xf numFmtId="0" fontId="7" fillId="0" borderId="1" xfId="11" applyFont="1">
      <alignment horizontal="center" vertical="center"/>
    </xf>
    <xf numFmtId="0" fontId="8" fillId="0" borderId="0" xfId="22" applyFont="1" applyAlignment="1">
      <alignment vertical="top"/>
    </xf>
    <xf numFmtId="177" fontId="9" fillId="0" borderId="0" xfId="17" applyNumberFormat="1" applyFont="1" applyFill="1" applyBorder="1">
      <alignment vertical="center"/>
    </xf>
    <xf numFmtId="179" fontId="9" fillId="0" borderId="0" xfId="17" applyNumberFormat="1" applyFont="1" applyFill="1" applyBorder="1">
      <alignment vertical="center"/>
    </xf>
    <xf numFmtId="0" fontId="9" fillId="0" borderId="0" xfId="17" applyFont="1" applyFill="1" applyBorder="1">
      <alignment vertical="center"/>
    </xf>
    <xf numFmtId="177" fontId="0" fillId="0" borderId="0" xfId="9" applyBorder="1" applyAlignment="1">
      <alignment horizontal="left" vertical="center"/>
    </xf>
    <xf numFmtId="179" fontId="0" fillId="0" borderId="0" xfId="52" applyFill="1" applyBorder="1" applyAlignment="1">
      <alignment horizontal="left" vertical="center"/>
    </xf>
    <xf numFmtId="0" fontId="0" fillId="0" borderId="0" xfId="0" applyFont="1" applyFill="1" applyBorder="1" applyAlignment="1">
      <alignment horizontal="left" vertical="center" wrapText="1"/>
    </xf>
    <xf numFmtId="0" fontId="10" fillId="0" borderId="1" xfId="19" applyFont="1"/>
    <xf numFmtId="0" fontId="11" fillId="0" borderId="1" xfId="19"/>
    <xf numFmtId="0" fontId="7" fillId="0" borderId="1" xfId="11">
      <alignment horizontal="center" vertical="center"/>
    </xf>
    <xf numFmtId="0" fontId="8" fillId="0" borderId="0" xfId="22" applyAlignment="1">
      <alignment vertical="top"/>
    </xf>
    <xf numFmtId="0" fontId="8" fillId="0" borderId="0" xfId="22">
      <alignment vertical="center"/>
    </xf>
    <xf numFmtId="177" fontId="12" fillId="2" borderId="0" xfId="17" applyNumberFormat="1" applyFont="1" applyBorder="1">
      <alignment vertical="center"/>
    </xf>
    <xf numFmtId="181" fontId="12" fillId="2" borderId="0" xfId="17" applyNumberFormat="1" applyFont="1" applyBorder="1">
      <alignment vertical="center"/>
    </xf>
    <xf numFmtId="0" fontId="12" fillId="2" borderId="0" xfId="17" applyFont="1" applyBorder="1">
      <alignment vertical="center"/>
    </xf>
    <xf numFmtId="179" fontId="12" fillId="2" borderId="0" xfId="17" applyNumberFormat="1" applyFont="1" applyBorder="1">
      <alignment vertical="center"/>
    </xf>
    <xf numFmtId="176" fontId="0" fillId="0" borderId="0" xfId="38" applyAlignment="1">
      <alignment horizontal="left" vertical="center"/>
    </xf>
    <xf numFmtId="0" fontId="0" fillId="0" borderId="0" xfId="0" applyAlignment="1">
      <alignment vertical="center"/>
    </xf>
    <xf numFmtId="177" fontId="13" fillId="3" borderId="4" xfId="9" applyNumberFormat="1" applyFont="1" applyFill="1" applyBorder="1">
      <alignment horizontal="center"/>
    </xf>
    <xf numFmtId="0" fontId="7" fillId="3" borderId="4" xfId="36" applyNumberFormat="1" applyBorder="1" applyAlignment="1">
      <alignment horizontal="center" vertical="top"/>
    </xf>
    <xf numFmtId="177" fontId="13" fillId="3" borderId="5" xfId="9" applyNumberFormat="1" applyFont="1" applyFill="1" applyBorder="1">
      <alignment horizontal="center"/>
    </xf>
    <xf numFmtId="0" fontId="13" fillId="2" borderId="0" xfId="24" applyFont="1" applyAlignment="1">
      <alignment horizontal="left" vertical="center" indent="1"/>
    </xf>
    <xf numFmtId="0" fontId="14" fillId="2" borderId="0" xfId="24" applyAlignment="1">
      <alignment horizontal="left" vertical="center" indent="1"/>
    </xf>
    <xf numFmtId="178" fontId="15" fillId="4" borderId="5" xfId="40" applyNumberFormat="1" applyFont="1" applyFill="1" applyBorder="1" applyAlignment="1">
      <alignment horizontal="center"/>
    </xf>
    <xf numFmtId="0" fontId="7" fillId="4" borderId="4" xfId="30" applyNumberFormat="1" applyBorder="1" applyAlignment="1">
      <alignment horizontal="center" vertical="top"/>
    </xf>
    <xf numFmtId="0" fontId="13" fillId="2" borderId="0" xfId="24" applyFont="1">
      <alignment horizontal="left" vertical="center" indent="1"/>
    </xf>
    <xf numFmtId="0" fontId="14" fillId="2" borderId="0" xfId="24">
      <alignment horizontal="left" vertical="center" indent="1"/>
    </xf>
    <xf numFmtId="179" fontId="15" fillId="2" borderId="5" xfId="52" applyNumberFormat="1" applyFont="1" applyFill="1" applyBorder="1">
      <alignment horizontal="center"/>
    </xf>
    <xf numFmtId="0" fontId="7" fillId="2" borderId="4" xfId="44" applyNumberFormat="1" applyBorder="1" applyAlignment="1">
      <alignment horizontal="center" vertical="top"/>
    </xf>
    <xf numFmtId="178" fontId="15" fillId="2" borderId="5" xfId="40" applyNumberFormat="1" applyFont="1" applyFill="1" applyBorder="1" applyAlignment="1">
      <alignment horizontal="center"/>
    </xf>
    <xf numFmtId="0" fontId="16" fillId="5" borderId="0" xfId="0" applyFont="1" applyFill="1" applyBorder="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日期" xfId="9"/>
    <cellStyle name="60% - 强调文字颜色 3" xfId="10" builtinId="40"/>
    <cellStyle name="超链接" xfId="11" builtinId="8"/>
    <cellStyle name="边栏标题 1"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边栏标题 3" xfId="37"/>
    <cellStyle name="时间" xfId="38"/>
    <cellStyle name="20% - 强调文字颜色 1" xfId="39" builtinId="30"/>
    <cellStyle name="体重" xfId="4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数字​​" xfId="52"/>
    <cellStyle name="40% - 强调文字颜色 6" xfId="53" builtinId="51"/>
    <cellStyle name="60% - 强调文字颜色 6" xfId="54" builtinId="52"/>
    <cellStyle name="白色边框" xfId="55"/>
    <cellStyle name="边栏标题 2" xfId="56"/>
  </cellStyles>
  <dxfs count="5">
    <dxf>
      <font>
        <color theme="1" tint="0.249946592608417"/>
      </font>
      <fill>
        <patternFill patternType="solid">
          <fgColor theme="6" tint="0.799951170384838"/>
          <bgColor theme="0" tint="-0.0499893185216834"/>
        </patternFill>
      </fill>
      <border>
        <left/>
        <right/>
        <top/>
        <bottom/>
        <vertical/>
        <horizontal/>
      </border>
    </dxf>
    <dxf>
      <font>
        <b val="1"/>
        <i val="0"/>
        <color theme="1" tint="0.249946592608417"/>
      </font>
    </dxf>
    <dxf>
      <font>
        <b val="1"/>
        <i val="0"/>
        <color theme="1" tint="0.249946592608417"/>
      </font>
      <border>
        <top style="double">
          <color theme="6"/>
        </top>
        <bottom style="thin">
          <color theme="6"/>
        </bottom>
      </border>
    </dxf>
    <dxf>
      <font>
        <b val="1"/>
        <i val="0"/>
        <color theme="0"/>
      </font>
      <fill>
        <patternFill patternType="solid">
          <fgColor theme="6"/>
          <bgColor theme="6" tint="-0.499984740745262"/>
        </patternFill>
      </fill>
      <border>
        <left/>
        <right/>
        <top/>
        <bottom/>
        <vertical/>
        <horizontal/>
      </border>
    </dxf>
    <dxf>
      <font>
        <b val="0"/>
        <i val="0"/>
        <color theme="1" tint="0.249946592608417"/>
      </font>
      <border>
        <left/>
        <right/>
        <top/>
        <bottom/>
        <vertical/>
        <horizontal/>
      </border>
    </dxf>
  </dxfs>
  <tableStyles count="1" defaultTableStyle="“饮食和锻炼日记”表" defaultPivotStyle="PivotStyleMedium11">
    <tableStyle name="“饮食和锻炼日记”表" pivot="0" count="5">
      <tableStyleElement type="wholeTable" dxfId="4"/>
      <tableStyleElement type="headerRow" dxfId="3"/>
      <tableStyleElement type="totalRow" dxfId="2"/>
      <tableStyleElement type="firstColumn" dxfId="1"/>
      <tableStyleElement type="firstRow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52680162156644"/>
          <c:y val="0.0455769028871391"/>
          <c:w val="0.728355743486895"/>
          <c:h val="0.784191776027997"/>
        </c:manualLayout>
      </c:layout>
      <c:barChart>
        <c:barDir val="col"/>
        <c:grouping val="percentStacked"/>
        <c:varyColors val="0"/>
        <c:ser>
          <c:idx val="0"/>
          <c:order val="0"/>
          <c:tx>
            <c:strRef>
              <c:f>图表计算!$I$4</c:f>
              <c:strCache>
                <c:ptCount val="1"/>
                <c:pt idx="0">
                  <c:v>卡路里</c:v>
                </c:pt>
              </c:strCache>
            </c:strRef>
          </c:tx>
          <c:spPr>
            <a:solidFill>
              <a:schemeClr val="accent3">
                <a:lumMod val="75000"/>
              </a:schemeClr>
            </a:solidFill>
            <a:ln>
              <a:noFill/>
            </a:ln>
            <a:effectLst/>
          </c:spPr>
          <c:invertIfNegative val="0"/>
          <c:dLbls>
            <c:delete val="1"/>
          </c:dLbls>
          <c:cat>
            <c:strRef>
              <c:f>图表计算!$E$5:$E$18</c:f>
              <c:strCache>
                <c:ptCount val="14"/>
                <c:pt idx="0">
                  <c:v>三</c:v>
                </c:pt>
                <c:pt idx="1">
                  <c:v>三</c:v>
                </c:pt>
                <c:pt idx="2">
                  <c:v>四</c:v>
                </c:pt>
                <c:pt idx="3">
                  <c:v>四</c:v>
                </c:pt>
                <c:pt idx="4">
                  <c:v>四</c:v>
                </c:pt>
                <c:pt idx="5">
                  <c:v>四</c:v>
                </c:pt>
                <c:pt idx="6">
                  <c:v>五</c:v>
                </c:pt>
                <c:pt idx="7">
                  <c:v>五</c:v>
                </c:pt>
                <c:pt idx="8">
                  <c:v>五</c:v>
                </c:pt>
                <c:pt idx="9">
                  <c:v>五</c:v>
                </c:pt>
                <c:pt idx="10">
                  <c:v>六</c:v>
                </c:pt>
                <c:pt idx="11">
                  <c:v>六</c:v>
                </c:pt>
                <c:pt idx="12">
                  <c:v>六</c:v>
                </c:pt>
                <c:pt idx="13">
                  <c:v>一</c:v>
                </c:pt>
              </c:strCache>
            </c:strRef>
          </c:cat>
          <c:val>
            <c:numRef>
              <c:f>图表计算!$I$5:$I$18</c:f>
              <c:numCache>
                <c:formatCode>General</c:formatCode>
                <c:ptCount val="14"/>
                <c:pt idx="0">
                  <c:v>283</c:v>
                </c:pt>
                <c:pt idx="1">
                  <c:v>500</c:v>
                </c:pt>
                <c:pt idx="2">
                  <c:v>1</c:v>
                </c:pt>
                <c:pt idx="3">
                  <c:v>10</c:v>
                </c:pt>
                <c:pt idx="4">
                  <c:v>189</c:v>
                </c:pt>
                <c:pt idx="5">
                  <c:v>477</c:v>
                </c:pt>
                <c:pt idx="6">
                  <c:v>1</c:v>
                </c:pt>
                <c:pt idx="7">
                  <c:v>245</c:v>
                </c:pt>
                <c:pt idx="8">
                  <c:v>247</c:v>
                </c:pt>
                <c:pt idx="9">
                  <c:v>456</c:v>
                </c:pt>
                <c:pt idx="10">
                  <c:v>10</c:v>
                </c:pt>
                <c:pt idx="11">
                  <c:v>135</c:v>
                </c:pt>
                <c:pt idx="12">
                  <c:v>184</c:v>
                </c:pt>
                <c:pt idx="13">
                  <c:v>477</c:v>
                </c:pt>
              </c:numCache>
            </c:numRef>
          </c:val>
        </c:ser>
        <c:ser>
          <c:idx val="1"/>
          <c:order val="1"/>
          <c:tx>
            <c:strRef>
              <c:f>图表计算!$H$4</c:f>
              <c:strCache>
                <c:ptCount val="1"/>
                <c:pt idx="0">
                  <c:v>碳水化合物</c:v>
                </c:pt>
              </c:strCache>
            </c:strRef>
          </c:tx>
          <c:spPr>
            <a:solidFill>
              <a:schemeClr val="accent2"/>
            </a:solidFill>
            <a:ln>
              <a:noFill/>
            </a:ln>
            <a:effectLst/>
          </c:spPr>
          <c:invertIfNegative val="0"/>
          <c:dLbls>
            <c:delete val="1"/>
          </c:dLbls>
          <c:cat>
            <c:strRef>
              <c:f>图表计算!$E$5:$E$18</c:f>
              <c:strCache>
                <c:ptCount val="14"/>
                <c:pt idx="0">
                  <c:v>三</c:v>
                </c:pt>
                <c:pt idx="1">
                  <c:v>三</c:v>
                </c:pt>
                <c:pt idx="2">
                  <c:v>四</c:v>
                </c:pt>
                <c:pt idx="3">
                  <c:v>四</c:v>
                </c:pt>
                <c:pt idx="4">
                  <c:v>四</c:v>
                </c:pt>
                <c:pt idx="5">
                  <c:v>四</c:v>
                </c:pt>
                <c:pt idx="6">
                  <c:v>五</c:v>
                </c:pt>
                <c:pt idx="7">
                  <c:v>五</c:v>
                </c:pt>
                <c:pt idx="8">
                  <c:v>五</c:v>
                </c:pt>
                <c:pt idx="9">
                  <c:v>五</c:v>
                </c:pt>
                <c:pt idx="10">
                  <c:v>六</c:v>
                </c:pt>
                <c:pt idx="11">
                  <c:v>六</c:v>
                </c:pt>
                <c:pt idx="12">
                  <c:v>六</c:v>
                </c:pt>
                <c:pt idx="13">
                  <c:v>一</c:v>
                </c:pt>
              </c:strCache>
            </c:strRef>
          </c:cat>
          <c:val>
            <c:numRef>
              <c:f>图表计算!$H$5:$H$18</c:f>
              <c:numCache>
                <c:formatCode>General</c:formatCode>
                <c:ptCount val="14"/>
                <c:pt idx="0">
                  <c:v>46</c:v>
                </c:pt>
                <c:pt idx="1">
                  <c:v>42</c:v>
                </c:pt>
                <c:pt idx="2">
                  <c:v>0</c:v>
                </c:pt>
                <c:pt idx="3">
                  <c:v>10</c:v>
                </c:pt>
                <c:pt idx="4">
                  <c:v>26</c:v>
                </c:pt>
                <c:pt idx="5">
                  <c:v>62</c:v>
                </c:pt>
                <c:pt idx="6">
                  <c:v>0</c:v>
                </c:pt>
                <c:pt idx="7">
                  <c:v>48</c:v>
                </c:pt>
                <c:pt idx="8">
                  <c:v>11</c:v>
                </c:pt>
                <c:pt idx="9">
                  <c:v>64</c:v>
                </c:pt>
                <c:pt idx="10">
                  <c:v>10</c:v>
                </c:pt>
                <c:pt idx="11">
                  <c:v>12.36</c:v>
                </c:pt>
                <c:pt idx="12">
                  <c:v>7</c:v>
                </c:pt>
                <c:pt idx="13">
                  <c:v>62</c:v>
                </c:pt>
              </c:numCache>
            </c:numRef>
          </c:val>
        </c:ser>
        <c:ser>
          <c:idx val="2"/>
          <c:order val="2"/>
          <c:tx>
            <c:strRef>
              <c:f>图表计算!$G$4</c:f>
              <c:strCache>
                <c:ptCount val="1"/>
                <c:pt idx="0">
                  <c:v>蛋白质</c:v>
                </c:pt>
              </c:strCache>
            </c:strRef>
          </c:tx>
          <c:spPr>
            <a:solidFill>
              <a:schemeClr val="bg1">
                <a:lumMod val="65000"/>
              </a:schemeClr>
            </a:solidFill>
            <a:ln>
              <a:noFill/>
            </a:ln>
            <a:effectLst/>
          </c:spPr>
          <c:invertIfNegative val="0"/>
          <c:dLbls>
            <c:delete val="1"/>
          </c:dLbls>
          <c:cat>
            <c:strRef>
              <c:f>图表计算!$E$5:$E$18</c:f>
              <c:strCache>
                <c:ptCount val="14"/>
                <c:pt idx="0">
                  <c:v>三</c:v>
                </c:pt>
                <c:pt idx="1">
                  <c:v>三</c:v>
                </c:pt>
                <c:pt idx="2">
                  <c:v>四</c:v>
                </c:pt>
                <c:pt idx="3">
                  <c:v>四</c:v>
                </c:pt>
                <c:pt idx="4">
                  <c:v>四</c:v>
                </c:pt>
                <c:pt idx="5">
                  <c:v>四</c:v>
                </c:pt>
                <c:pt idx="6">
                  <c:v>五</c:v>
                </c:pt>
                <c:pt idx="7">
                  <c:v>五</c:v>
                </c:pt>
                <c:pt idx="8">
                  <c:v>五</c:v>
                </c:pt>
                <c:pt idx="9">
                  <c:v>五</c:v>
                </c:pt>
                <c:pt idx="10">
                  <c:v>六</c:v>
                </c:pt>
                <c:pt idx="11">
                  <c:v>六</c:v>
                </c:pt>
                <c:pt idx="12">
                  <c:v>六</c:v>
                </c:pt>
                <c:pt idx="13">
                  <c:v>一</c:v>
                </c:pt>
              </c:strCache>
            </c:strRef>
          </c:cat>
          <c:val>
            <c:numRef>
              <c:f>图表计算!$G$5:$G$18</c:f>
              <c:numCache>
                <c:formatCode>General</c:formatCode>
                <c:ptCount val="14"/>
                <c:pt idx="0">
                  <c:v>18</c:v>
                </c:pt>
                <c:pt idx="1">
                  <c:v>35</c:v>
                </c:pt>
                <c:pt idx="2">
                  <c:v>0</c:v>
                </c:pt>
                <c:pt idx="3">
                  <c:v>2</c:v>
                </c:pt>
                <c:pt idx="4">
                  <c:v>3</c:v>
                </c:pt>
                <c:pt idx="5">
                  <c:v>13.5</c:v>
                </c:pt>
                <c:pt idx="6">
                  <c:v>0</c:v>
                </c:pt>
                <c:pt idx="7">
                  <c:v>10</c:v>
                </c:pt>
                <c:pt idx="8">
                  <c:v>43</c:v>
                </c:pt>
                <c:pt idx="9">
                  <c:v>32</c:v>
                </c:pt>
                <c:pt idx="10">
                  <c:v>2</c:v>
                </c:pt>
                <c:pt idx="11">
                  <c:v>8.81</c:v>
                </c:pt>
                <c:pt idx="12">
                  <c:v>5.43</c:v>
                </c:pt>
                <c:pt idx="13">
                  <c:v>13.5</c:v>
                </c:pt>
              </c:numCache>
            </c:numRef>
          </c:val>
        </c:ser>
        <c:ser>
          <c:idx val="3"/>
          <c:order val="3"/>
          <c:tx>
            <c:strRef>
              <c:f>图表计算!$F$4</c:f>
              <c:strCache>
                <c:ptCount val="1"/>
                <c:pt idx="0">
                  <c:v>脂肪</c:v>
                </c:pt>
              </c:strCache>
            </c:strRef>
          </c:tx>
          <c:spPr>
            <a:solidFill>
              <a:schemeClr val="accent1"/>
            </a:solidFill>
            <a:ln>
              <a:noFill/>
            </a:ln>
            <a:effectLst/>
          </c:spPr>
          <c:invertIfNegative val="0"/>
          <c:dLbls>
            <c:delete val="1"/>
          </c:dLbls>
          <c:cat>
            <c:strRef>
              <c:f>图表计算!$E$5:$E$18</c:f>
              <c:strCache>
                <c:ptCount val="14"/>
                <c:pt idx="0">
                  <c:v>三</c:v>
                </c:pt>
                <c:pt idx="1">
                  <c:v>三</c:v>
                </c:pt>
                <c:pt idx="2">
                  <c:v>四</c:v>
                </c:pt>
                <c:pt idx="3">
                  <c:v>四</c:v>
                </c:pt>
                <c:pt idx="4">
                  <c:v>四</c:v>
                </c:pt>
                <c:pt idx="5">
                  <c:v>四</c:v>
                </c:pt>
                <c:pt idx="6">
                  <c:v>五</c:v>
                </c:pt>
                <c:pt idx="7">
                  <c:v>五</c:v>
                </c:pt>
                <c:pt idx="8">
                  <c:v>五</c:v>
                </c:pt>
                <c:pt idx="9">
                  <c:v>五</c:v>
                </c:pt>
                <c:pt idx="10">
                  <c:v>六</c:v>
                </c:pt>
                <c:pt idx="11">
                  <c:v>六</c:v>
                </c:pt>
                <c:pt idx="12">
                  <c:v>六</c:v>
                </c:pt>
                <c:pt idx="13">
                  <c:v>一</c:v>
                </c:pt>
              </c:strCache>
            </c:strRef>
          </c:cat>
          <c:val>
            <c:numRef>
              <c:f>图表计算!$F$5:$F$18</c:f>
              <c:numCache>
                <c:formatCode>General</c:formatCode>
                <c:ptCount val="14"/>
                <c:pt idx="0">
                  <c:v>3.5</c:v>
                </c:pt>
                <c:pt idx="1">
                  <c:v>25</c:v>
                </c:pt>
                <c:pt idx="2">
                  <c:v>0</c:v>
                </c:pt>
                <c:pt idx="3">
                  <c:v>10</c:v>
                </c:pt>
                <c:pt idx="4">
                  <c:v>8</c:v>
                </c:pt>
                <c:pt idx="5">
                  <c:v>21</c:v>
                </c:pt>
                <c:pt idx="6">
                  <c:v>0</c:v>
                </c:pt>
                <c:pt idx="7">
                  <c:v>1.5</c:v>
                </c:pt>
                <c:pt idx="8">
                  <c:v>5</c:v>
                </c:pt>
                <c:pt idx="9">
                  <c:v>22</c:v>
                </c:pt>
                <c:pt idx="10">
                  <c:v>10</c:v>
                </c:pt>
                <c:pt idx="11">
                  <c:v>5.51</c:v>
                </c:pt>
                <c:pt idx="12">
                  <c:v>15</c:v>
                </c:pt>
                <c:pt idx="13">
                  <c:v>21</c:v>
                </c:pt>
              </c:numCache>
            </c:numRef>
          </c:val>
        </c:ser>
        <c:dLbls>
          <c:showLegendKey val="0"/>
          <c:showVal val="0"/>
          <c:showCatName val="0"/>
          <c:showSerName val="0"/>
          <c:showPercent val="0"/>
          <c:showBubbleSize val="0"/>
        </c:dLbls>
        <c:gapWidth val="90"/>
        <c:overlap val="100"/>
        <c:axId val="492222544"/>
        <c:axId val="492218624"/>
      </c:barChart>
      <c:catAx>
        <c:axId val="49222254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1100" b="0" i="0" u="none" strike="noStrike" kern="1200" baseline="0">
                <a:solidFill>
                  <a:schemeClr val="tx1">
                    <a:lumMod val="85000"/>
                    <a:lumOff val="15000"/>
                  </a:schemeClr>
                </a:solidFill>
                <a:latin typeface="+mj-ea"/>
                <a:ea typeface="+mj-ea"/>
                <a:cs typeface="+mn-cs"/>
              </a:defRPr>
            </a:pPr>
          </a:p>
        </c:txPr>
        <c:crossAx val="492218624"/>
        <c:crosses val="autoZero"/>
        <c:auto val="1"/>
        <c:lblAlgn val="ctr"/>
        <c:lblOffset val="100"/>
        <c:noMultiLvlLbl val="0"/>
      </c:catAx>
      <c:valAx>
        <c:axId val="492218624"/>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lang="zh-CN" sz="1100" b="0" i="0" u="none" strike="noStrike" kern="1200" baseline="0">
                <a:solidFill>
                  <a:schemeClr val="tx1">
                    <a:lumMod val="85000"/>
                    <a:lumOff val="15000"/>
                  </a:schemeClr>
                </a:solidFill>
                <a:latin typeface="+mj-ea"/>
                <a:ea typeface="+mj-ea"/>
                <a:cs typeface="+mn-cs"/>
              </a:defRPr>
            </a:pPr>
          </a:p>
        </c:txPr>
        <c:crossAx val="492222544"/>
        <c:crosses val="autoZero"/>
        <c:crossBetween val="between"/>
        <c:majorUnit val="0.5"/>
      </c:valAx>
      <c:spPr>
        <a:noFill/>
        <a:ln>
          <a:noFill/>
        </a:ln>
        <a:effectLst/>
      </c:spPr>
    </c:plotArea>
    <c:legend>
      <c:legendPos val="r"/>
      <c:layout>
        <c:manualLayout>
          <c:xMode val="edge"/>
          <c:yMode val="edge"/>
          <c:x val="0.833433380425941"/>
          <c:y val="0"/>
          <c:w val="0.15652897841973"/>
          <c:h val="0.984872090988626"/>
        </c:manualLayout>
      </c:layout>
      <c:overlay val="0"/>
      <c:spPr>
        <a:noFill/>
        <a:ln>
          <a:noFill/>
        </a:ln>
        <a:effectLst/>
      </c:spPr>
      <c:txPr>
        <a:bodyPr rot="0" spcFirstLastPara="1" vertOverflow="ellipsis" vert="horz" wrap="square" anchor="ctr" anchorCtr="1"/>
        <a:lstStyle/>
        <a:p>
          <a:pPr>
            <a:defRPr lang="zh-CN" sz="1100" b="0" i="0" u="none" strike="noStrike" kern="1200" baseline="0">
              <a:solidFill>
                <a:schemeClr val="tx1">
                  <a:lumMod val="85000"/>
                  <a:lumOff val="15000"/>
                </a:schemeClr>
              </a:solidFill>
              <a:latin typeface="+mj-ea"/>
              <a:ea typeface="+mj-ea"/>
              <a:cs typeface="+mn-cs"/>
            </a:defRPr>
          </a:pPr>
        </a:p>
      </c:txPr>
    </c:legend>
    <c:plotVisOnly val="1"/>
    <c:dispBlanksAs val="gap"/>
    <c:showDLblsOverMax val="0"/>
  </c:chart>
  <c:spPr>
    <a:noFill/>
    <a:ln w="9525" cap="flat" cmpd="sng" algn="ctr">
      <a:no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485861063849431"/>
          <c:y val="0.0782329080522689"/>
          <c:w val="0.722061356652027"/>
          <c:h val="0.756960714135332"/>
        </c:manualLayout>
      </c:layout>
      <c:barChart>
        <c:barDir val="col"/>
        <c:grouping val="clustered"/>
        <c:varyColors val="0"/>
        <c:ser>
          <c:idx val="0"/>
          <c:order val="0"/>
          <c:tx>
            <c:strRef>
              <c:f>图表计算!$G$22</c:f>
              <c:strCache>
                <c:ptCount val="1"/>
                <c:pt idx="0">
                  <c:v>消耗的卡路里</c:v>
                </c:pt>
              </c:strCache>
            </c:strRef>
          </c:tx>
          <c:spPr>
            <a:solidFill>
              <a:schemeClr val="accent3">
                <a:lumMod val="75000"/>
              </a:schemeClr>
            </a:solidFill>
            <a:ln>
              <a:noFill/>
            </a:ln>
            <a:effectLst/>
          </c:spPr>
          <c:invertIfNegative val="0"/>
          <c:dLbls>
            <c:dLbl>
              <c:idx val="2"/>
              <c:layout>
                <c:manualLayout>
                  <c:x val="0"/>
                  <c:y val="-0.044321329639889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lstStyle/>
              <a:p>
                <a:pPr>
                  <a:defRPr lang="zh-CN" sz="1100" b="0" i="0" u="none" strike="noStrike" kern="1200" baseline="0">
                    <a:solidFill>
                      <a:schemeClr val="tx1">
                        <a:lumMod val="75000"/>
                        <a:lumOff val="25000"/>
                      </a:schemeClr>
                    </a:solidFill>
                    <a:latin typeface="+mj-ea"/>
                    <a:ea typeface="+mj-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spPr>
                    <a:ln w="9525" cap="flat" cmpd="sng" algn="ctr">
                      <a:solidFill>
                        <a:schemeClr val="tx1">
                          <a:lumMod val="35000"/>
                          <a:lumOff val="65000"/>
                        </a:schemeClr>
                      </a:solidFill>
                      <a:round/>
                    </a:ln>
                    <a:effectLst/>
                  </c:spPr>
                </c15:leaderLines>
              </c:ext>
            </c:extLst>
          </c:dLbls>
          <c:cat>
            <c:numRef>
              <c:f>图表计算!$D$23:$D$36</c:f>
              <c:numCache>
                <c:formatCode>[$-F800]dddd\,\ mmmm\ dd\,\ yyyy</c:formatCode>
                <c:ptCount val="14"/>
                <c:pt idx="0" c:formatCode="[$-F800]dddd\,\ mmmm\ dd\,\ yyyy">
                  <c:v>43438</c:v>
                </c:pt>
                <c:pt idx="1" c:formatCode="[$-F800]dddd\,\ mmmm\ dd\,\ yyyy">
                  <c:v>43437</c:v>
                </c:pt>
                <c:pt idx="2" c:formatCode="[$-F800]dddd\,\ mmmm\ dd\,\ yyyy">
                  <c:v>43436</c:v>
                </c:pt>
                <c:pt idx="3" c:formatCode="[$-F800]dddd\,\ mmmm\ dd\,\ yyyy">
                  <c:v>43435</c:v>
                </c:pt>
                <c:pt idx="4" c:formatCode="[$-F800]dddd\,\ mmmm\ dd\,\ yyyy">
                  <c:v>43434</c:v>
                </c:pt>
                <c:pt idx="5" c:formatCode="[$-F800]dddd\,\ mmmm\ dd\,\ yyyy">
                  <c:v>43433</c:v>
                </c:pt>
                <c:pt idx="6" c:formatCode="[$-F800]dddd\,\ mmmm\ dd\,\ yyyy">
                  <c:v>43432</c:v>
                </c:pt>
                <c:pt idx="7" c:formatCode="[$-F800]dddd\,\ mmmm\ dd\,\ yyyy">
                  <c:v>43431</c:v>
                </c:pt>
                <c:pt idx="8" c:formatCode="[$-F800]dddd\,\ mmmm\ dd\,\ yyyy">
                  <c:v>43430</c:v>
                </c:pt>
                <c:pt idx="9" c:formatCode="[$-F800]dddd\,\ mmmm\ dd\,\ yyyy">
                  <c:v>43429</c:v>
                </c:pt>
                <c:pt idx="10" c:formatCode="[$-F800]dddd\,\ mmmm\ dd\,\ yyyy">
                  <c:v>43428</c:v>
                </c:pt>
                <c:pt idx="11" c:formatCode="[$-F800]dddd\,\ mmmm\ dd\,\ yyyy">
                  <c:v>43427</c:v>
                </c:pt>
                <c:pt idx="12" c:formatCode="[$-F800]dddd\,\ mmmm\ dd\,\ yyyy">
                  <c:v>43426</c:v>
                </c:pt>
                <c:pt idx="13" c:formatCode="[$-F800]dddd\,\ mmmm\ dd\,\ yyyy">
                  <c:v>43425</c:v>
                </c:pt>
              </c:numCache>
            </c:numRef>
          </c:cat>
          <c:val>
            <c:numRef>
              <c:f>图表计算!$G$23:$G$36</c:f>
              <c:numCache>
                <c:formatCode>#,#00;;;</c:formatCode>
                <c:ptCount val="14"/>
                <c:pt idx="0">
                  <c:v>195</c:v>
                </c:pt>
                <c:pt idx="1">
                  <c:v>265</c:v>
                </c:pt>
                <c:pt idx="2">
                  <c:v>290</c:v>
                </c:pt>
                <c:pt idx="3">
                  <c:v>320</c:v>
                </c:pt>
                <c:pt idx="4">
                  <c:v>350</c:v>
                </c:pt>
                <c:pt idx="5">
                  <c:v>295</c:v>
                </c:pt>
                <c:pt idx="6">
                  <c:v>270</c:v>
                </c:pt>
                <c:pt idx="7">
                  <c:v>325</c:v>
                </c:pt>
                <c:pt idx="8">
                  <c:v>175</c:v>
                </c:pt>
                <c:pt idx="9">
                  <c:v>335</c:v>
                </c:pt>
                <c:pt idx="10">
                  <c:v>205</c:v>
                </c:pt>
                <c:pt idx="11">
                  <c:v>285</c:v>
                </c:pt>
                <c:pt idx="12">
                  <c:v>125</c:v>
                </c:pt>
                <c:pt idx="13">
                  <c:v>150</c:v>
                </c:pt>
              </c:numCache>
            </c:numRef>
          </c:val>
        </c:ser>
        <c:dLbls>
          <c:showLegendKey val="0"/>
          <c:showVal val="0"/>
          <c:showCatName val="0"/>
          <c:showSerName val="0"/>
          <c:showPercent val="0"/>
          <c:showBubbleSize val="0"/>
        </c:dLbls>
        <c:gapWidth val="90"/>
        <c:axId val="492224112"/>
        <c:axId val="492219016"/>
      </c:barChart>
      <c:lineChart>
        <c:grouping val="standard"/>
        <c:varyColors val="0"/>
        <c:ser>
          <c:idx val="1"/>
          <c:order val="1"/>
          <c:tx>
            <c:strRef>
              <c:f>图表计算!$F$22</c:f>
              <c:strCache>
                <c:ptCount val="1"/>
                <c:pt idx="0">
                  <c:v>持续时间（分钟）</c:v>
                </c:pt>
              </c:strCache>
            </c:strRef>
          </c:tx>
          <c:spPr>
            <a:ln w="28575" cap="rnd">
              <a:solidFill>
                <a:schemeClr val="accent1"/>
              </a:solidFill>
              <a:round/>
            </a:ln>
            <a:effectLst/>
          </c:spPr>
          <c:marker>
            <c:symbol val="none"/>
          </c:marker>
          <c:dLbls>
            <c:delete val="1"/>
          </c:dLbls>
          <c:cat>
            <c:multiLvlStrRef>
              <c:f>图表计算!$D$23:$E$36</c:f>
              <c:multiLvlStrCache>
                <c:ptCount val="14"/>
                <c:lvl>
                  <c:pt idx="0">
                    <c:v>二</c:v>
                  </c:pt>
                  <c:pt idx="1">
                    <c:v>一</c:v>
                  </c:pt>
                  <c:pt idx="2">
                    <c:v>日</c:v>
                  </c:pt>
                  <c:pt idx="3">
                    <c:v>六</c:v>
                  </c:pt>
                  <c:pt idx="4">
                    <c:v>五</c:v>
                  </c:pt>
                  <c:pt idx="5">
                    <c:v>四</c:v>
                  </c:pt>
                  <c:pt idx="6">
                    <c:v>三</c:v>
                  </c:pt>
                  <c:pt idx="7">
                    <c:v>二</c:v>
                  </c:pt>
                  <c:pt idx="8">
                    <c:v>一</c:v>
                  </c:pt>
                  <c:pt idx="9">
                    <c:v>日</c:v>
                  </c:pt>
                  <c:pt idx="10">
                    <c:v>六</c:v>
                  </c:pt>
                  <c:pt idx="11">
                    <c:v>五</c:v>
                  </c:pt>
                  <c:pt idx="12">
                    <c:v>四</c:v>
                  </c:pt>
                  <c:pt idx="13">
                    <c:v>三</c:v>
                  </c:pt>
                </c:lvl>
                <c:lvl>
                  <c:pt idx="0" c:formatCode="[$-F800]dddd\,\ mmmm\ dd\,\ yyyy">
                    <c:v>2018年12月4日</c:v>
                  </c:pt>
                  <c:pt idx="1" c:formatCode="[$-F800]dddd\,\ mmmm\ dd\,\ yyyy">
                    <c:v>2018年12月3日</c:v>
                  </c:pt>
                  <c:pt idx="2" c:formatCode="[$-F800]dddd\,\ mmmm\ dd\,\ yyyy">
                    <c:v>2018年12月2日</c:v>
                  </c:pt>
                  <c:pt idx="3" c:formatCode="[$-F800]dddd\,\ mmmm\ dd\,\ yyyy">
                    <c:v>2018年12月1日</c:v>
                  </c:pt>
                  <c:pt idx="4" c:formatCode="[$-F800]dddd\,\ mmmm\ dd\,\ yyyy">
                    <c:v>2018年11月30日</c:v>
                  </c:pt>
                  <c:pt idx="5" c:formatCode="[$-F800]dddd\,\ mmmm\ dd\,\ yyyy">
                    <c:v>2018年11月29日</c:v>
                  </c:pt>
                  <c:pt idx="6" c:formatCode="[$-F800]dddd\,\ mmmm\ dd\,\ yyyy">
                    <c:v>2018年11月28日</c:v>
                  </c:pt>
                  <c:pt idx="7" c:formatCode="[$-F800]dddd\,\ mmmm\ dd\,\ yyyy">
                    <c:v>2018年11月27日</c:v>
                  </c:pt>
                  <c:pt idx="8" c:formatCode="[$-F800]dddd\,\ mmmm\ dd\,\ yyyy">
                    <c:v>2018年11月26日</c:v>
                  </c:pt>
                  <c:pt idx="9" c:formatCode="[$-F800]dddd\,\ mmmm\ dd\,\ yyyy">
                    <c:v>2018年11月25日</c:v>
                  </c:pt>
                  <c:pt idx="10" c:formatCode="[$-F800]dddd\,\ mmmm\ dd\,\ yyyy">
                    <c:v>2018年11月24日</c:v>
                  </c:pt>
                  <c:pt idx="11" c:formatCode="[$-F800]dddd\,\ mmmm\ dd\,\ yyyy">
                    <c:v>2018年11月23日</c:v>
                  </c:pt>
                  <c:pt idx="12" c:formatCode="[$-F800]dddd\,\ mmmm\ dd\,\ yyyy">
                    <c:v>2018年11月22日</c:v>
                  </c:pt>
                  <c:pt idx="13" c:formatCode="[$-F800]dddd\,\ mmmm\ dd\,\ yyyy">
                    <c:v>2018年11月21日</c:v>
                  </c:pt>
                </c:lvl>
              </c:multiLvlStrCache>
            </c:multiLvlStrRef>
          </c:cat>
          <c:val>
            <c:numRef>
              <c:f>图表计算!$F$23:$F$36</c:f>
              <c:numCache>
                <c:formatCode>#,#00;;;</c:formatCode>
                <c:ptCount val="14"/>
                <c:pt idx="0">
                  <c:v>20</c:v>
                </c:pt>
                <c:pt idx="1">
                  <c:v>25</c:v>
                </c:pt>
                <c:pt idx="2">
                  <c:v>40</c:v>
                </c:pt>
                <c:pt idx="3">
                  <c:v>35</c:v>
                </c:pt>
                <c:pt idx="4">
                  <c:v>45</c:v>
                </c:pt>
                <c:pt idx="5">
                  <c:v>20</c:v>
                </c:pt>
                <c:pt idx="6">
                  <c:v>40</c:v>
                </c:pt>
                <c:pt idx="7">
                  <c:v>45</c:v>
                </c:pt>
                <c:pt idx="8">
                  <c:v>40</c:v>
                </c:pt>
                <c:pt idx="9">
                  <c:v>30</c:v>
                </c:pt>
                <c:pt idx="10">
                  <c:v>40</c:v>
                </c:pt>
                <c:pt idx="11">
                  <c:v>20</c:v>
                </c:pt>
                <c:pt idx="12">
                  <c:v>25</c:v>
                </c:pt>
                <c:pt idx="13">
                  <c:v>30</c:v>
                </c:pt>
              </c:numCache>
            </c:numRef>
          </c:val>
          <c:smooth val="0"/>
        </c:ser>
        <c:dLbls>
          <c:showLegendKey val="0"/>
          <c:showVal val="0"/>
          <c:showCatName val="0"/>
          <c:showSerName val="0"/>
          <c:showPercent val="0"/>
          <c:showBubbleSize val="0"/>
        </c:dLbls>
        <c:marker val="0"/>
        <c:smooth val="0"/>
        <c:axId val="492224112"/>
        <c:axId val="492219016"/>
      </c:lineChart>
      <c:catAx>
        <c:axId val="492224112"/>
        <c:scaling>
          <c:orientation val="minMax"/>
        </c:scaling>
        <c:delete val="0"/>
        <c:axPos val="b"/>
        <c:numFmt formatCode="[$-F800]dddd\,\ mmmm\ dd\,\ yyyy" sourceLinked="0"/>
        <c:majorTickMark val="out"/>
        <c:minorTickMark val="none"/>
        <c:tickLblPos val="nextTo"/>
        <c:spPr>
          <a:noFill/>
          <a:ln w="9525" cap="flat" cmpd="sng" algn="ctr">
            <a:solidFill>
              <a:schemeClr val="tx1">
                <a:lumMod val="15000"/>
                <a:lumOff val="85000"/>
              </a:schemeClr>
            </a:solidFill>
            <a:round/>
          </a:ln>
          <a:effectLst/>
        </c:spPr>
        <c:txPr>
          <a:bodyPr rot="-2100000" spcFirstLastPara="1" vertOverflow="ellipsis" vert="horz" wrap="square" anchor="ctr" anchorCtr="1"/>
          <a:lstStyle/>
          <a:p>
            <a:pPr>
              <a:defRPr lang="zh-CN" sz="1000" b="0" i="0" u="none" strike="noStrike" kern="1200" baseline="0">
                <a:solidFill>
                  <a:schemeClr val="tx1">
                    <a:lumMod val="65000"/>
                    <a:lumOff val="35000"/>
                  </a:schemeClr>
                </a:solidFill>
                <a:latin typeface="+mj-ea"/>
                <a:ea typeface="+mj-ea"/>
                <a:cs typeface="+mn-cs"/>
              </a:defRPr>
            </a:pPr>
          </a:p>
        </c:txPr>
        <c:crossAx val="492219016"/>
        <c:crosses val="autoZero"/>
        <c:auto val="0"/>
        <c:lblAlgn val="ctr"/>
        <c:lblOffset val="100"/>
        <c:noMultiLvlLbl val="1"/>
      </c:catAx>
      <c:valAx>
        <c:axId val="492219016"/>
        <c:scaling>
          <c:orientation val="minMax"/>
        </c:scaling>
        <c:delete val="0"/>
        <c:axPos val="l"/>
        <c:majorGridlines>
          <c:spPr>
            <a:ln w="9525"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numFmt formatCode="#,#00;;;" sourceLinked="1"/>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lang="zh-CN" sz="1100" b="0" i="0" u="none" strike="noStrike" kern="1200" baseline="0">
                <a:solidFill>
                  <a:schemeClr val="tx1">
                    <a:lumMod val="65000"/>
                    <a:lumOff val="35000"/>
                  </a:schemeClr>
                </a:solidFill>
                <a:latin typeface="+mj-ea"/>
                <a:ea typeface="+mj-ea"/>
                <a:cs typeface="+mn-cs"/>
              </a:defRPr>
            </a:pPr>
          </a:p>
        </c:txPr>
        <c:crossAx val="492224112"/>
        <c:crosses val="autoZero"/>
        <c:crossBetween val="between"/>
      </c:valAx>
      <c:spPr>
        <a:noFill/>
        <a:ln>
          <a:noFill/>
        </a:ln>
        <a:effectLst/>
      </c:spPr>
    </c:plotArea>
    <c:legend>
      <c:legendPos val="tr"/>
      <c:layout>
        <c:manualLayout>
          <c:xMode val="edge"/>
          <c:yMode val="edge"/>
          <c:x val="0.782223274722239"/>
          <c:y val="0.0761966189381652"/>
          <c:w val="0.21273472394898"/>
          <c:h val="0.196089386561006"/>
        </c:manualLayout>
      </c:layout>
      <c:overlay val="0"/>
      <c:spPr>
        <a:noFill/>
        <a:ln>
          <a:noFill/>
        </a:ln>
        <a:effectLst/>
      </c:spPr>
      <c:txPr>
        <a:bodyPr rot="0" spcFirstLastPara="1" vertOverflow="ellipsis" vert="horz" wrap="square" anchor="ctr" anchorCtr="1"/>
        <a:lstStyle/>
        <a:p>
          <a:pPr>
            <a:defRPr lang="zh-CN" sz="1100" b="0" i="0" u="none" strike="noStrike" kern="1200" baseline="0">
              <a:solidFill>
                <a:schemeClr val="tx1">
                  <a:lumMod val="65000"/>
                  <a:lumOff val="35000"/>
                </a:schemeClr>
              </a:solidFill>
              <a:latin typeface="+mj-ea"/>
              <a:ea typeface="+mj-ea"/>
              <a:cs typeface="+mn-cs"/>
            </a:defRPr>
          </a:pPr>
        </a:p>
      </c:txPr>
    </c:legend>
    <c:plotVisOnly val="0"/>
    <c:dispBlanksAs val="gap"/>
    <c:showDLblsOverMax val="0"/>
  </c:chart>
  <c:spPr>
    <a:noFill/>
    <a:ln w="9525" cap="flat" cmpd="sng" algn="ctr">
      <a:noFill/>
      <a:round/>
    </a:ln>
    <a:effectLst/>
  </c:spPr>
  <c:txPr>
    <a:bodyPr/>
    <a:lstStyle/>
    <a:p>
      <a:pPr>
        <a:defRPr lang="zh-CN" sz="1100"/>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4" Type="http://schemas.openxmlformats.org/officeDocument/2006/relationships/hyperlink" Target="#&#39278;&#39135;!A1"/><Relationship Id="rId3" Type="http://schemas.openxmlformats.org/officeDocument/2006/relationships/hyperlink" Target="#&#38203;&#28860;!A1"/><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hyperlink" Target="#&#38203;&#28860;!A1"/><Relationship Id="rId1" Type="http://schemas.openxmlformats.org/officeDocument/2006/relationships/hyperlink" Target="#&#30446;&#26631;!A1"/></Relationships>
</file>

<file path=xl/drawings/_rels/drawing3.xml.rels><?xml version="1.0" encoding="UTF-8" standalone="yes"?>
<Relationships xmlns="http://schemas.openxmlformats.org/package/2006/relationships"><Relationship Id="rId2" Type="http://schemas.openxmlformats.org/officeDocument/2006/relationships/hyperlink" Target="#&#30446;&#26631;!A1"/><Relationship Id="rId1" Type="http://schemas.openxmlformats.org/officeDocument/2006/relationships/hyperlink" Target="#&#39278;&#39135;!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180975</xdr:colOff>
      <xdr:row>0</xdr:row>
      <xdr:rowOff>85725</xdr:rowOff>
    </xdr:from>
    <xdr:to>
      <xdr:col>9</xdr:col>
      <xdr:colOff>104775</xdr:colOff>
      <xdr:row>0</xdr:row>
      <xdr:rowOff>390524</xdr:rowOff>
    </xdr:to>
    <xdr:sp>
      <xdr:nvSpPr>
        <xdr:cNvPr id="2" name="锻炼" descr="“锻炼”导航按钮">
          <a:hlinkClick xmlns:r="http://schemas.openxmlformats.org/officeDocument/2006/relationships" r:id="rId3"/>
        </xdr:cNvPr>
        <xdr:cNvSpPr/>
      </xdr:nvSpPr>
      <xdr:spPr>
        <a:xfrm>
          <a:off x="7734300" y="85725"/>
          <a:ext cx="457200" cy="304165"/>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en-US">
              <a:solidFill>
                <a:schemeClr val="bg1"/>
              </a:solidFill>
              <a:latin typeface="+mj-lt"/>
            </a:rPr>
            <a:t>&lt;</a:t>
          </a:r>
          <a:endParaRPr lang="en-US">
            <a:solidFill>
              <a:schemeClr val="bg1"/>
            </a:solidFill>
            <a:latin typeface="+mj-lt"/>
          </a:endParaRPr>
        </a:p>
      </xdr:txBody>
    </xdr:sp>
    <xdr:clientData fPrintsWithSheet="0"/>
  </xdr:twoCellAnchor>
  <xdr:twoCellAnchor editAs="oneCell">
    <xdr:from>
      <xdr:col>9</xdr:col>
      <xdr:colOff>171450</xdr:colOff>
      <xdr:row>0</xdr:row>
      <xdr:rowOff>85725</xdr:rowOff>
    </xdr:from>
    <xdr:to>
      <xdr:col>10</xdr:col>
      <xdr:colOff>95250</xdr:colOff>
      <xdr:row>0</xdr:row>
      <xdr:rowOff>390524</xdr:rowOff>
    </xdr:to>
    <xdr:sp>
      <xdr:nvSpPr>
        <xdr:cNvPr id="3" name="饮食" descr="“饮食”导航按钮">
          <a:hlinkClick xmlns:r="http://schemas.openxmlformats.org/officeDocument/2006/relationships" r:id="rId4"/>
        </xdr:cNvPr>
        <xdr:cNvSpPr/>
      </xdr:nvSpPr>
      <xdr:spPr>
        <a:xfrm>
          <a:off x="8258175" y="85725"/>
          <a:ext cx="457200" cy="304165"/>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en-US" sz="1100" b="0">
              <a:solidFill>
                <a:schemeClr val="bg1"/>
              </a:solidFill>
              <a:latin typeface="+mj-lt"/>
            </a:rPr>
            <a:t>&gt;</a:t>
          </a:r>
          <a:endParaRPr lang="en-US" sz="1100" b="0">
            <a:solidFill>
              <a:schemeClr val="bg1"/>
            </a:solidFill>
            <a:latin typeface="+mj-lt"/>
          </a:endParaRPr>
        </a:p>
      </xdr:txBody>
    </xdr:sp>
    <xdr:clientData fPrintsWithSheet="0"/>
  </xdr:twoCellAnchor>
  <xdr:twoCellAnchor editAs="oneCell">
    <xdr:from>
      <xdr:col>1</xdr:col>
      <xdr:colOff>28575</xdr:colOff>
      <xdr:row>3</xdr:row>
      <xdr:rowOff>47625</xdr:rowOff>
    </xdr:from>
    <xdr:to>
      <xdr:col>11</xdr:col>
      <xdr:colOff>228600</xdr:colOff>
      <xdr:row>6</xdr:row>
      <xdr:rowOff>342901</xdr:rowOff>
    </xdr:to>
    <xdr:graphicFrame>
      <xdr:nvGraphicFramePr>
        <xdr:cNvPr id="19" name="chtDietAnalysis" descr="显示最近 14 天的饮食条目（包括脂肪、蛋白质、碳水化合物和卡路里）的百分比堆积条形图"/>
        <xdr:cNvGraphicFramePr/>
      </xdr:nvGraphicFramePr>
      <xdr:xfrm>
        <a:off x="1533525" y="1428750"/>
        <a:ext cx="7553325" cy="18192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8</xdr:row>
      <xdr:rowOff>47624</xdr:rowOff>
    </xdr:from>
    <xdr:to>
      <xdr:col>11</xdr:col>
      <xdr:colOff>257174</xdr:colOff>
      <xdr:row>15</xdr:row>
      <xdr:rowOff>323849</xdr:rowOff>
    </xdr:to>
    <xdr:graphicFrame>
      <xdr:nvGraphicFramePr>
        <xdr:cNvPr id="21" name="chtExerciseAnalysis" descr="显示最近 14 个锻炼条目所消耗卡路里和持续时间（以分钟为单位）的簇状柱形图和折线图"/>
        <xdr:cNvGraphicFramePr/>
      </xdr:nvGraphicFramePr>
      <xdr:xfrm>
        <a:off x="1533525" y="3714115"/>
        <a:ext cx="7581265" cy="40862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342900</xdr:colOff>
      <xdr:row>0</xdr:row>
      <xdr:rowOff>66675</xdr:rowOff>
    </xdr:from>
    <xdr:to>
      <xdr:col>6</xdr:col>
      <xdr:colOff>800100</xdr:colOff>
      <xdr:row>0</xdr:row>
      <xdr:rowOff>371474</xdr:rowOff>
    </xdr:to>
    <xdr:sp>
      <xdr:nvSpPr>
        <xdr:cNvPr id="2" name="目标" descr="“目标”导航按钮">
          <a:hlinkClick xmlns:r="http://schemas.openxmlformats.org/officeDocument/2006/relationships" r:id="rId1"/>
        </xdr:cNvPr>
        <xdr:cNvSpPr/>
      </xdr:nvSpPr>
      <xdr:spPr>
        <a:xfrm>
          <a:off x="6753225" y="66675"/>
          <a:ext cx="457200" cy="304165"/>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en-US" sz="1100" b="0">
              <a:solidFill>
                <a:schemeClr val="bg1"/>
              </a:solidFill>
              <a:latin typeface="+mj-lt"/>
            </a:rPr>
            <a:t>&lt;</a:t>
          </a:r>
          <a:endParaRPr lang="en-US" sz="1100" b="0">
            <a:solidFill>
              <a:schemeClr val="bg1"/>
            </a:solidFill>
            <a:latin typeface="+mj-lt"/>
          </a:endParaRPr>
        </a:p>
      </xdr:txBody>
    </xdr:sp>
    <xdr:clientData fPrintsWithSheet="0"/>
  </xdr:twoCellAnchor>
  <xdr:twoCellAnchor editAs="oneCell">
    <xdr:from>
      <xdr:col>7</xdr:col>
      <xdr:colOff>323850</xdr:colOff>
      <xdr:row>0</xdr:row>
      <xdr:rowOff>66675</xdr:rowOff>
    </xdr:from>
    <xdr:to>
      <xdr:col>7</xdr:col>
      <xdr:colOff>781050</xdr:colOff>
      <xdr:row>0</xdr:row>
      <xdr:rowOff>371474</xdr:rowOff>
    </xdr:to>
    <xdr:sp>
      <xdr:nvSpPr>
        <xdr:cNvPr id="3" name="锻炼" descr="“锻炼”导航按钮">
          <a:hlinkClick xmlns:r="http://schemas.openxmlformats.org/officeDocument/2006/relationships" r:id="rId2"/>
        </xdr:cNvPr>
        <xdr:cNvSpPr/>
      </xdr:nvSpPr>
      <xdr:spPr>
        <a:xfrm>
          <a:off x="7829550" y="66675"/>
          <a:ext cx="457200" cy="304165"/>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en-US" sz="1100" b="0">
              <a:solidFill>
                <a:schemeClr val="bg1"/>
              </a:solidFill>
              <a:latin typeface="+mj-lt"/>
            </a:rPr>
            <a:t>&gt;</a:t>
          </a:r>
          <a:endParaRPr lang="en-US" sz="1100" b="0">
            <a:solidFill>
              <a:schemeClr val="bg1"/>
            </a:solidFill>
            <a:latin typeface="+mj-lt"/>
          </a:endParaRPr>
        </a:p>
      </xdr:txBody>
    </xdr:sp>
    <xdr:clientData fPrintsWithSheet="0"/>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342900</xdr:colOff>
      <xdr:row>0</xdr:row>
      <xdr:rowOff>109538</xdr:rowOff>
    </xdr:from>
    <xdr:to>
      <xdr:col>5</xdr:col>
      <xdr:colOff>800100</xdr:colOff>
      <xdr:row>0</xdr:row>
      <xdr:rowOff>414337</xdr:rowOff>
    </xdr:to>
    <xdr:sp>
      <xdr:nvSpPr>
        <xdr:cNvPr id="2" name="饮食" descr="“饮食”导航按钮">
          <a:hlinkClick xmlns:r="http://schemas.openxmlformats.org/officeDocument/2006/relationships" r:id="rId1"/>
        </xdr:cNvPr>
        <xdr:cNvSpPr/>
      </xdr:nvSpPr>
      <xdr:spPr>
        <a:xfrm>
          <a:off x="8677275" y="109220"/>
          <a:ext cx="457200" cy="304800"/>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en-US" sz="1100" b="0">
              <a:solidFill>
                <a:schemeClr val="bg1"/>
              </a:solidFill>
              <a:latin typeface="+mj-lt"/>
            </a:rPr>
            <a:t>&lt;</a:t>
          </a:r>
          <a:endParaRPr lang="en-US" sz="1100" b="0">
            <a:solidFill>
              <a:schemeClr val="bg1"/>
            </a:solidFill>
            <a:latin typeface="+mj-lt"/>
          </a:endParaRPr>
        </a:p>
      </xdr:txBody>
    </xdr:sp>
    <xdr:clientData fPrintsWithSheet="0"/>
  </xdr:twoCellAnchor>
  <xdr:twoCellAnchor editAs="oneCell">
    <xdr:from>
      <xdr:col>6</xdr:col>
      <xdr:colOff>323850</xdr:colOff>
      <xdr:row>0</xdr:row>
      <xdr:rowOff>109538</xdr:rowOff>
    </xdr:from>
    <xdr:to>
      <xdr:col>6</xdr:col>
      <xdr:colOff>781050</xdr:colOff>
      <xdr:row>0</xdr:row>
      <xdr:rowOff>414337</xdr:rowOff>
    </xdr:to>
    <xdr:sp>
      <xdr:nvSpPr>
        <xdr:cNvPr id="3" name="目标" descr="“目标”导航按钮">
          <a:hlinkClick xmlns:r="http://schemas.openxmlformats.org/officeDocument/2006/relationships" r:id="rId2"/>
        </xdr:cNvPr>
        <xdr:cNvSpPr/>
      </xdr:nvSpPr>
      <xdr:spPr>
        <a:xfrm>
          <a:off x="9753600" y="109220"/>
          <a:ext cx="457200" cy="304800"/>
        </a:xfrm>
        <a:prstGeom prst="rect">
          <a:avLst/>
        </a:prstGeom>
        <a:solidFill>
          <a:schemeClr val="tx1">
            <a:lumMod val="75000"/>
            <a:lumOff val="25000"/>
          </a:schemeClr>
        </a:solidFill>
        <a:ln>
          <a:no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rtl="0"/>
          <a:r>
            <a:rPr lang="en-US" sz="1100" b="0">
              <a:solidFill>
                <a:schemeClr val="bg1"/>
              </a:solidFill>
              <a:latin typeface="+mj-lt"/>
            </a:rPr>
            <a:t>&gt;</a:t>
          </a:r>
          <a:endParaRPr lang="en-US" sz="1100" b="0">
            <a:solidFill>
              <a:schemeClr val="bg1"/>
            </a:solidFill>
            <a:latin typeface="+mj-lt"/>
          </a:endParaRPr>
        </a:p>
      </xdr:txBody>
    </xdr:sp>
    <xdr:clientData fPrintsWithSheet="0"/>
  </xdr:twoCellAnchor>
</xdr:wsDr>
</file>

<file path=xl/tables/table1.xml><?xml version="1.0" encoding="utf-8"?>
<table xmlns="http://schemas.openxmlformats.org/spreadsheetml/2006/main" id="1" name="饮食" displayName="饮食" ref="B3:I19" totalsRowShown="0">
  <autoFilter ref="B3:I19"/>
  <tableColumns count="8">
    <tableColumn id="1" name="日期"/>
    <tableColumn id="2" name="时间"/>
    <tableColumn id="3" name="描述"/>
    <tableColumn id="4" name="卡路里"/>
    <tableColumn id="5" name="碳水化合物"/>
    <tableColumn id="6" name="蛋白质"/>
    <tableColumn id="7" name="脂肪"/>
    <tableColumn id="8" name="备注"/>
  </tableColumns>
  <tableStyleInfo name="“饮食和锻炼日记”表" showFirstColumn="0" showLastColumn="0" showRowStripes="1" showColumnStripes="0"/>
</table>
</file>

<file path=xl/tables/table2.xml><?xml version="1.0" encoding="utf-8"?>
<table xmlns="http://schemas.openxmlformats.org/spreadsheetml/2006/main" id="2" name="锻炼" displayName="锻炼" ref="B3:E20" totalsRowShown="0">
  <autoFilter ref="B3:E20"/>
  <tableColumns count="4">
    <tableColumn id="1" name="日期"/>
    <tableColumn id="2" name="持续时间（分钟）"/>
    <tableColumn id="3" name="消耗的卡路里"/>
    <tableColumn id="4" name="备注"/>
  </tableColumns>
  <tableStyleInfo name="“饮食和锻炼日记”表" showFirstColumn="0" showLastColumn="0" showRowStripes="1" showColumnStripes="0"/>
</table>
</file>

<file path=xl/theme/theme1.xml><?xml version="1.0" encoding="utf-8"?>
<a:theme xmlns:a="http://schemas.openxmlformats.org/drawingml/2006/main" name="Office Theme">
  <a:themeElements>
    <a:clrScheme name="Diet and exercise journal">
      <a:dk1>
        <a:srgbClr val="000000"/>
      </a:dk1>
      <a:lt1>
        <a:srgbClr val="FFFFFF"/>
      </a:lt1>
      <a:dk2>
        <a:srgbClr val="284C5F"/>
      </a:dk2>
      <a:lt2>
        <a:srgbClr val="F0F0F0"/>
      </a:lt2>
      <a:accent1>
        <a:srgbClr val="90CF47"/>
      </a:accent1>
      <a:accent2>
        <a:srgbClr val="1EAA91"/>
      </a:accent2>
      <a:accent3>
        <a:srgbClr val="1E8496"/>
      </a:accent3>
      <a:accent4>
        <a:srgbClr val="AD639E"/>
      </a:accent4>
      <a:accent5>
        <a:srgbClr val="CF5539"/>
      </a:accent5>
      <a:accent6>
        <a:srgbClr val="E9A339"/>
      </a:accent6>
      <a:hlink>
        <a:srgbClr val="1E8496"/>
      </a:hlink>
      <a:folHlink>
        <a:srgbClr val="AD639E"/>
      </a:folHlink>
    </a:clrScheme>
    <a:fontScheme name="Arial Black-Arial">
      <a:majorFont>
        <a:latin typeface="Arial Black"/>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99984740745262"/>
    <pageSetUpPr fitToPage="1"/>
  </sheetPr>
  <dimension ref="A1:J16"/>
  <sheetViews>
    <sheetView showGridLines="0" tabSelected="1" zoomScale="85" zoomScaleNormal="85" workbookViewId="0">
      <selection activeCell="M20" sqref="M20"/>
    </sheetView>
  </sheetViews>
  <sheetFormatPr defaultColWidth="9" defaultRowHeight="16.5"/>
  <cols>
    <col min="1" max="1" width="17.5555555555556" customWidth="1"/>
    <col min="2" max="2" width="16.5555555555556" customWidth="1"/>
    <col min="3" max="8" width="9" customWidth="1"/>
    <col min="9" max="10" width="6.22222222222222" customWidth="1"/>
    <col min="11" max="11" width="2.77777777777778" customWidth="1"/>
  </cols>
  <sheetData>
    <row r="1" ht="33.75" spans="1:10">
      <c r="A1" s="35">
        <f ca="1">TODAY()</f>
        <v>43418</v>
      </c>
      <c r="B1" s="24" t="s">
        <v>0</v>
      </c>
      <c r="C1" s="25"/>
      <c r="D1" s="25"/>
      <c r="E1" s="25"/>
      <c r="F1" s="25"/>
      <c r="G1" s="25"/>
      <c r="H1" s="25"/>
      <c r="I1" s="26" t="s">
        <v>1</v>
      </c>
      <c r="J1" s="26" t="s">
        <v>2</v>
      </c>
    </row>
    <row r="2" ht="45" customHeight="1" spans="1:2">
      <c r="A2" s="36" t="s">
        <v>3</v>
      </c>
      <c r="B2" s="28" t="s">
        <v>4</v>
      </c>
    </row>
    <row r="3" ht="30" customHeight="1" spans="1:10">
      <c r="A3" s="37">
        <f ca="1">StartDate+121</f>
        <v>43539</v>
      </c>
      <c r="B3" s="38" t="s">
        <v>5</v>
      </c>
      <c r="C3" s="39"/>
      <c r="D3" s="39"/>
      <c r="E3" s="39"/>
      <c r="F3" s="39"/>
      <c r="G3" s="39"/>
      <c r="H3" s="39"/>
      <c r="I3" s="39"/>
      <c r="J3" s="39"/>
    </row>
    <row r="4" ht="30" customHeight="1" spans="1:1">
      <c r="A4" s="37"/>
    </row>
    <row r="5" ht="30" customHeight="1" spans="1:1">
      <c r="A5" s="36" t="s">
        <v>6</v>
      </c>
    </row>
    <row r="6" ht="60" customHeight="1" spans="1:1">
      <c r="A6" s="40">
        <v>100</v>
      </c>
    </row>
    <row r="7" ht="30" customHeight="1" spans="1:1">
      <c r="A7" s="41" t="s">
        <v>7</v>
      </c>
    </row>
    <row r="8" ht="30" customHeight="1" spans="1:10">
      <c r="A8" s="40">
        <v>80</v>
      </c>
      <c r="B8" s="42" t="s">
        <v>8</v>
      </c>
      <c r="C8" s="43"/>
      <c r="D8" s="43"/>
      <c r="E8" s="43"/>
      <c r="F8" s="43"/>
      <c r="G8" s="43"/>
      <c r="H8" s="43"/>
      <c r="I8" s="43"/>
      <c r="J8" s="43"/>
    </row>
    <row r="9" ht="30" customHeight="1" spans="1:1">
      <c r="A9" s="40"/>
    </row>
    <row r="10" ht="30" customHeight="1" spans="1:1">
      <c r="A10" s="41" t="s">
        <v>9</v>
      </c>
    </row>
    <row r="11" ht="60" customHeight="1" spans="1:1">
      <c r="A11" s="44">
        <f>StartWeight-EndWeight</f>
        <v>20</v>
      </c>
    </row>
    <row r="12" ht="30" customHeight="1" spans="1:1">
      <c r="A12" s="45" t="s">
        <v>10</v>
      </c>
    </row>
    <row r="13" ht="60" customHeight="1" spans="1:10">
      <c r="A13" s="44">
        <f ca="1">EndDate-StartDate</f>
        <v>121</v>
      </c>
      <c r="I13" s="47"/>
      <c r="J13" s="47"/>
    </row>
    <row r="14" ht="30" customHeight="1" spans="1:10">
      <c r="A14" s="45" t="s">
        <v>11</v>
      </c>
      <c r="I14" s="47"/>
      <c r="J14" s="47"/>
    </row>
    <row r="15" ht="60" customHeight="1" spans="1:10">
      <c r="A15" s="46">
        <f ca="1">WeightGoal/A13</f>
        <v>0.165289256198347</v>
      </c>
      <c r="I15" s="47"/>
      <c r="J15" s="47"/>
    </row>
    <row r="16" ht="30" customHeight="1" spans="1:1">
      <c r="A16" s="45" t="s">
        <v>12</v>
      </c>
    </row>
  </sheetData>
  <mergeCells count="2">
    <mergeCell ref="A3:A4"/>
    <mergeCell ref="A8:A9"/>
  </mergeCells>
  <dataValidations count="15">
    <dataValidation allowBlank="1" showInputMessage="1" showErrorMessage="1" prompt="在此单元格中输入开始日期。在下方单元格中更新结束日期、开始体重和期望最终体重。将自动计算目标减重、减重天数和每日减重" sqref="A1"/>
    <dataValidation allowBlank="1" showInputMessage="1" showErrorMessage="1" prompt="此工作表的标题位于此单元格中。选择单元格 J1 导航到“锻炼”工作表，选择单元格 K1 导航到“饮食”工作表" sqref="B1"/>
    <dataValidation allowBlank="1" showInputMessage="1" showErrorMessage="1" prompt="“锻炼”工作表的导航链接" sqref="I1"/>
    <dataValidation allowBlank="1" showInputMessage="1" showErrorMessage="1" prompt="“饮食”工作表的导航链接" sqref="J1"/>
    <dataValidation allowBlank="1" showInputMessage="1" showErrorMessage="1" prompt="此工作表的副标题位于此单元格中。“饮食分析”图表从单元格 C4 开始。“锻炼分析”图表从单元格 C9 开始" sqref="B2"/>
    <dataValidation allowBlank="1" showInputMessage="1" showErrorMessage="1" prompt="“饮食分析”基于“饮食”工作表中的条目" sqref="B3"/>
    <dataValidation allowBlank="1" showInputMessage="1" showErrorMessage="1" prompt="“饮食分析”堆积条形图位于单元格 C4 至 K7" sqref="B4"/>
    <dataValidation allowBlank="1" showInputMessage="1" showErrorMessage="1" prompt="在此单元格中输入开始体重" sqref="A6"/>
    <dataValidation allowBlank="1" showInputMessage="1" showErrorMessage="1" prompt="“锻炼分析”基于“锻炼”工作表中的条目" sqref="B8"/>
    <dataValidation allowBlank="1" showInputMessage="1" showErrorMessage="1" prompt="在单元格 C9 至 K16 中可以看到 - 显示消耗的卡路里的锻炼分析簇状柱形图和重叠在上面的显示锻炼持续时间的折线图" sqref="B9"/>
    <dataValidation allowBlank="1" showInputMessage="1" showErrorMessage="1" prompt="此单元格自动计算目标减重" sqref="A11"/>
    <dataValidation allowBlank="1" showInputMessage="1" showErrorMessage="1" prompt="此单元格自动计算减重天数" sqref="A13"/>
    <dataValidation allowBlank="1" showInputMessage="1" showErrorMessage="1" prompt="此单元格自动计算每日减重" sqref="A15"/>
    <dataValidation allowBlank="1" showInputMessage="1" showErrorMessage="1" prompt="在此单元格中输入结束日期" sqref="A3:A4"/>
    <dataValidation allowBlank="1" showInputMessage="1" showErrorMessage="1" prompt="在此单元格中输入最终体重" sqref="A8:A9"/>
  </dataValidations>
  <hyperlinks>
    <hyperlink ref="I1" location="EXERCISE!A1" display="锻炼" tooltip="选择以查看“锻炼”工作表"/>
    <hyperlink ref="J1" location="DIET!A1" display="饮食" tooltip="选择以查看“饮食”工作表"/>
  </hyperlinks>
  <printOptions horizontalCentered="1"/>
  <pageMargins left="0.4" right="0.4" top="0.4" bottom="0.4"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499984740745262"/>
    <pageSetUpPr fitToPage="1"/>
  </sheetPr>
  <dimension ref="B1:I19"/>
  <sheetViews>
    <sheetView showGridLines="0" workbookViewId="0">
      <selection activeCell="D22" sqref="D22"/>
    </sheetView>
  </sheetViews>
  <sheetFormatPr defaultColWidth="9" defaultRowHeight="32.25" customHeight="1"/>
  <cols>
    <col min="1" max="1" width="2.33333333333333" customWidth="1"/>
    <col min="2" max="2" width="15.7777777777778" customWidth="1"/>
    <col min="3" max="3" width="12.6666666666667" customWidth="1"/>
    <col min="4" max="4" width="17.4444444444444" customWidth="1"/>
    <col min="5" max="5" width="13.7777777777778" customWidth="1"/>
    <col min="6" max="8" width="12.7777777777778" customWidth="1"/>
    <col min="9" max="9" width="25.5555555555556" customWidth="1"/>
    <col min="10" max="10" width="2.77777777777778" customWidth="1"/>
  </cols>
  <sheetData>
    <row r="1" ht="37.5" customHeight="1" spans="2:9">
      <c r="B1" s="24" t="s">
        <v>2</v>
      </c>
      <c r="C1" s="25"/>
      <c r="D1" s="25"/>
      <c r="E1" s="25"/>
      <c r="F1" s="25"/>
      <c r="G1" s="26" t="s">
        <v>0</v>
      </c>
      <c r="H1" s="26" t="s">
        <v>1</v>
      </c>
      <c r="I1" s="25"/>
    </row>
    <row r="2" ht="35.25" customHeight="1" spans="2:9">
      <c r="B2" s="27" t="str">
        <f>Subtitle</f>
        <v>饮食和锻炼日记</v>
      </c>
      <c r="C2" s="28"/>
      <c r="D2" s="28"/>
      <c r="E2" s="28"/>
      <c r="F2" s="28"/>
      <c r="G2" s="28"/>
      <c r="H2" s="28"/>
      <c r="I2" s="28"/>
    </row>
    <row r="3" ht="21" customHeight="1" spans="2:9">
      <c r="B3" s="29" t="s">
        <v>13</v>
      </c>
      <c r="C3" s="30" t="s">
        <v>14</v>
      </c>
      <c r="D3" s="31" t="s">
        <v>15</v>
      </c>
      <c r="E3" s="32" t="s">
        <v>16</v>
      </c>
      <c r="F3" s="32" t="s">
        <v>17</v>
      </c>
      <c r="G3" s="32" t="s">
        <v>18</v>
      </c>
      <c r="H3" s="32" t="s">
        <v>19</v>
      </c>
      <c r="I3" s="31" t="s">
        <v>20</v>
      </c>
    </row>
    <row r="4" customHeight="1" spans="2:9">
      <c r="B4" s="21">
        <f ca="1">StartDate</f>
        <v>43418</v>
      </c>
      <c r="C4" s="33">
        <v>0.291666666666667</v>
      </c>
      <c r="D4" s="23" t="s">
        <v>21</v>
      </c>
      <c r="E4" s="22">
        <v>1</v>
      </c>
      <c r="F4" s="22">
        <v>0</v>
      </c>
      <c r="G4" s="22">
        <v>0</v>
      </c>
      <c r="H4" s="22">
        <v>0</v>
      </c>
      <c r="I4" s="23" t="s">
        <v>22</v>
      </c>
    </row>
    <row r="5" customHeight="1" spans="2:9">
      <c r="B5" s="21">
        <f ca="1">StartDate</f>
        <v>43418</v>
      </c>
      <c r="C5" s="33">
        <v>0.333333333333333</v>
      </c>
      <c r="D5" s="23" t="s">
        <v>23</v>
      </c>
      <c r="E5" s="22">
        <v>10</v>
      </c>
      <c r="F5" s="22">
        <v>10</v>
      </c>
      <c r="G5" s="22">
        <v>2</v>
      </c>
      <c r="H5" s="22">
        <v>10</v>
      </c>
      <c r="I5" s="23" t="s">
        <v>24</v>
      </c>
    </row>
    <row r="6" customHeight="1" spans="2:9">
      <c r="B6" s="21">
        <f ca="1">StartDate</f>
        <v>43418</v>
      </c>
      <c r="C6" s="33">
        <v>0.5</v>
      </c>
      <c r="D6" s="23" t="s">
        <v>25</v>
      </c>
      <c r="E6" s="22">
        <v>283</v>
      </c>
      <c r="F6" s="22">
        <v>46</v>
      </c>
      <c r="G6" s="22">
        <v>18</v>
      </c>
      <c r="H6" s="22">
        <v>3.5</v>
      </c>
      <c r="I6" s="23" t="s">
        <v>26</v>
      </c>
    </row>
    <row r="7" customHeight="1" spans="2:9">
      <c r="B7" s="21">
        <f ca="1">StartDate</f>
        <v>43418</v>
      </c>
      <c r="C7" s="33">
        <v>0.791666666666667</v>
      </c>
      <c r="D7" s="23" t="s">
        <v>27</v>
      </c>
      <c r="E7" s="22">
        <v>500</v>
      </c>
      <c r="F7" s="22">
        <v>42</v>
      </c>
      <c r="G7" s="22">
        <v>35</v>
      </c>
      <c r="H7" s="22">
        <v>25</v>
      </c>
      <c r="I7" s="23" t="s">
        <v>28</v>
      </c>
    </row>
    <row r="8" customHeight="1" spans="2:9">
      <c r="B8" s="21">
        <f ca="1">StartDate+1</f>
        <v>43419</v>
      </c>
      <c r="C8" s="33">
        <v>0.291666666666667</v>
      </c>
      <c r="D8" s="23" t="s">
        <v>21</v>
      </c>
      <c r="E8" s="22">
        <v>1</v>
      </c>
      <c r="F8" s="22">
        <v>0</v>
      </c>
      <c r="G8" s="22">
        <v>0</v>
      </c>
      <c r="H8" s="22">
        <v>0</v>
      </c>
      <c r="I8" s="23" t="s">
        <v>22</v>
      </c>
    </row>
    <row r="9" customHeight="1" spans="2:9">
      <c r="B9" s="21">
        <f ca="1">StartDate+1</f>
        <v>43419</v>
      </c>
      <c r="C9" s="33">
        <v>0.333333333333333</v>
      </c>
      <c r="D9" s="23" t="s">
        <v>29</v>
      </c>
      <c r="E9" s="22">
        <v>10</v>
      </c>
      <c r="F9" s="22">
        <v>10</v>
      </c>
      <c r="G9" s="22">
        <v>2</v>
      </c>
      <c r="H9" s="22">
        <v>10</v>
      </c>
      <c r="I9" s="23" t="s">
        <v>24</v>
      </c>
    </row>
    <row r="10" customHeight="1" spans="2:9">
      <c r="B10" s="21">
        <f ca="1">StartDate+1</f>
        <v>43419</v>
      </c>
      <c r="C10" s="33">
        <v>0.5</v>
      </c>
      <c r="D10" s="23" t="s">
        <v>25</v>
      </c>
      <c r="E10" s="22">
        <v>189</v>
      </c>
      <c r="F10" s="22">
        <v>26</v>
      </c>
      <c r="G10" s="22">
        <v>3</v>
      </c>
      <c r="H10" s="22">
        <v>8</v>
      </c>
      <c r="I10" s="23" t="s">
        <v>30</v>
      </c>
    </row>
    <row r="11" customHeight="1" spans="2:9">
      <c r="B11" s="21">
        <f ca="1">StartDate+1</f>
        <v>43419</v>
      </c>
      <c r="C11" s="33">
        <v>0.791666666666667</v>
      </c>
      <c r="D11" s="23" t="s">
        <v>27</v>
      </c>
      <c r="E11" s="22">
        <v>477</v>
      </c>
      <c r="F11" s="22">
        <v>62</v>
      </c>
      <c r="G11" s="22">
        <v>13.5</v>
      </c>
      <c r="H11" s="22">
        <v>21</v>
      </c>
      <c r="I11" s="23" t="s">
        <v>27</v>
      </c>
    </row>
    <row r="12" customHeight="1" spans="2:9">
      <c r="B12" s="21">
        <f ca="1">StartDate+2</f>
        <v>43420</v>
      </c>
      <c r="C12" s="33">
        <v>0.291666666666667</v>
      </c>
      <c r="D12" s="23" t="s">
        <v>21</v>
      </c>
      <c r="E12" s="22">
        <v>1</v>
      </c>
      <c r="F12" s="22">
        <v>0</v>
      </c>
      <c r="G12" s="22">
        <v>0</v>
      </c>
      <c r="H12" s="22">
        <v>0</v>
      </c>
      <c r="I12" s="23" t="s">
        <v>22</v>
      </c>
    </row>
    <row r="13" customHeight="1" spans="2:9">
      <c r="B13" s="21">
        <f ca="1">StartDate+2</f>
        <v>43420</v>
      </c>
      <c r="C13" s="33">
        <v>0.333333333333333</v>
      </c>
      <c r="D13" s="23" t="s">
        <v>23</v>
      </c>
      <c r="E13" s="22">
        <v>245</v>
      </c>
      <c r="F13" s="22">
        <v>48</v>
      </c>
      <c r="G13" s="22">
        <v>10</v>
      </c>
      <c r="H13" s="22">
        <v>1.5</v>
      </c>
      <c r="I13" s="23" t="s">
        <v>24</v>
      </c>
    </row>
    <row r="14" customHeight="1" spans="2:9">
      <c r="B14" s="21">
        <f ca="1">StartDate+2</f>
        <v>43420</v>
      </c>
      <c r="C14" s="33">
        <v>0.5</v>
      </c>
      <c r="D14" s="23" t="s">
        <v>25</v>
      </c>
      <c r="E14" s="22">
        <v>247</v>
      </c>
      <c r="F14" s="22">
        <v>11</v>
      </c>
      <c r="G14" s="22">
        <v>43</v>
      </c>
      <c r="H14" s="22">
        <v>5</v>
      </c>
      <c r="I14" s="23" t="s">
        <v>31</v>
      </c>
    </row>
    <row r="15" customHeight="1" spans="2:9">
      <c r="B15" s="21">
        <f ca="1">StartDate+2</f>
        <v>43420</v>
      </c>
      <c r="C15" s="33">
        <v>0.791666666666667</v>
      </c>
      <c r="D15" s="23" t="s">
        <v>27</v>
      </c>
      <c r="E15" s="22">
        <v>456</v>
      </c>
      <c r="F15" s="22">
        <v>64</v>
      </c>
      <c r="G15" s="22">
        <v>32</v>
      </c>
      <c r="H15" s="22">
        <v>22</v>
      </c>
      <c r="I15" s="23" t="s">
        <v>27</v>
      </c>
    </row>
    <row r="16" customHeight="1" spans="2:9">
      <c r="B16" s="21">
        <f ca="1">StartDate+3</f>
        <v>43421</v>
      </c>
      <c r="C16" s="33">
        <v>0.291666666666667</v>
      </c>
      <c r="D16" s="23" t="s">
        <v>29</v>
      </c>
      <c r="E16" s="22">
        <v>10</v>
      </c>
      <c r="F16" s="22">
        <v>10</v>
      </c>
      <c r="G16" s="22">
        <v>2</v>
      </c>
      <c r="H16" s="22">
        <v>10</v>
      </c>
      <c r="I16" s="23" t="s">
        <v>24</v>
      </c>
    </row>
    <row r="17" customHeight="1" spans="2:9">
      <c r="B17" s="21">
        <f ca="1">StartDate+3</f>
        <v>43421</v>
      </c>
      <c r="C17" s="33">
        <v>0.416666666666667</v>
      </c>
      <c r="D17" s="34" t="s">
        <v>21</v>
      </c>
      <c r="E17" s="22">
        <v>135</v>
      </c>
      <c r="F17" s="22">
        <v>12.36</v>
      </c>
      <c r="G17" s="22">
        <v>8.81</v>
      </c>
      <c r="H17" s="22">
        <v>5.51</v>
      </c>
      <c r="I17" s="34" t="s">
        <v>32</v>
      </c>
    </row>
    <row r="18" customHeight="1" spans="2:9">
      <c r="B18" s="21">
        <f ca="1">StartDate+3</f>
        <v>43421</v>
      </c>
      <c r="C18" s="33">
        <v>0.510416666666667</v>
      </c>
      <c r="D18" s="34" t="s">
        <v>25</v>
      </c>
      <c r="E18" s="22">
        <v>184</v>
      </c>
      <c r="F18" s="22">
        <v>7</v>
      </c>
      <c r="G18" s="22">
        <v>5.43</v>
      </c>
      <c r="H18" s="22">
        <v>15</v>
      </c>
      <c r="I18" s="34" t="s">
        <v>31</v>
      </c>
    </row>
    <row r="19" customHeight="1" spans="2:9">
      <c r="B19" s="21">
        <f ca="1">StartDate+5</f>
        <v>43423</v>
      </c>
      <c r="C19" s="33">
        <v>0.791666666666667</v>
      </c>
      <c r="D19" s="23" t="s">
        <v>27</v>
      </c>
      <c r="E19" s="22">
        <v>477</v>
      </c>
      <c r="F19" s="22">
        <v>62</v>
      </c>
      <c r="G19" s="22">
        <v>13.5</v>
      </c>
      <c r="H19" s="22">
        <v>21</v>
      </c>
      <c r="I19" s="23" t="s">
        <v>27</v>
      </c>
    </row>
  </sheetData>
  <dataValidations count="13">
    <dataValidation allowBlank="1" showInputMessage="1" showErrorMessage="1" prompt="在此工作表中跟踪饮食。在“饮食”表中输入饮食信息。过去两周的信息将显示在“目标”工作表中的“饮食分析”图表上" sqref="A1"/>
    <dataValidation allowBlank="1" showInputMessage="1" showErrorMessage="1" prompt="此工作表的标题位于此单元格中。选择单元格 G1 导航到“目标”工作表，选择单元格 H1 导航到“锻炼”工作表" sqref="B1"/>
    <dataValidation allowBlank="1" showInputMessage="1" showErrorMessage="1" prompt="“目标”工作表的导航链接" sqref="G1"/>
    <dataValidation allowBlank="1" showInputMessage="1" showErrorMessage="1" prompt="“锻炼”工作表的导航链接" sqref="H1"/>
    <dataValidation allowBlank="1" showInputMessage="1" showErrorMessage="1" prompt="此工作表的副标题位于此单元格中。在下表中输入饮食信息" sqref="B2"/>
    <dataValidation allowBlank="1" showInputMessage="1" showErrorMessage="1" prompt="在此标题下的此列中输入日期。使用标题筛选器查找特定项" sqref="B3"/>
    <dataValidation allowBlank="1" showInputMessage="1" showErrorMessage="1" prompt="在此标题下的此列中输入时间" sqref="C3"/>
    <dataValidation allowBlank="1" showInputMessage="1" showErrorMessage="1" prompt="在此标题下的此列中输入早餐、午餐或晚餐等说明" sqref="D3"/>
    <dataValidation allowBlank="1" showInputMessage="1" showErrorMessage="1" prompt="在此标题下的此列中输入总卡路里" sqref="E3"/>
    <dataValidation allowBlank="1" showInputMessage="1" showErrorMessage="1" prompt="在此标题下的此列中输入总碳水化合物" sqref="F3"/>
    <dataValidation allowBlank="1" showInputMessage="1" showErrorMessage="1" prompt="在此标题下的此列中输入总蛋白质" sqref="G3"/>
    <dataValidation allowBlank="1" showInputMessage="1" showErrorMessage="1" prompt="在此标题下的此列中输入总脂肪" sqref="H3"/>
    <dataValidation allowBlank="1" showInputMessage="1" showErrorMessage="1" prompt="在此标题下的此列中输入备注" sqref="I3"/>
  </dataValidations>
  <hyperlinks>
    <hyperlink ref="G1" location="GOALS!A1" display="目标" tooltip="选择以查看“目标”工作表"/>
    <hyperlink ref="H1" location="EXERCISE!A1" display="锻炼" tooltip="选择以查看“锻炼”工作表"/>
  </hyperlinks>
  <printOptions horizontalCentered="1"/>
  <pageMargins left="0.4" right="0.4" top="0.4" bottom="0.4" header="0.3" footer="0.3"/>
  <pageSetup paperSize="9" orientation="portrait"/>
  <headerFooter/>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499984740745262"/>
    <pageSetUpPr fitToPage="1"/>
  </sheetPr>
  <dimension ref="B1:G20"/>
  <sheetViews>
    <sheetView showGridLines="0" workbookViewId="0">
      <selection activeCell="A1" sqref="A1"/>
    </sheetView>
  </sheetViews>
  <sheetFormatPr defaultColWidth="9" defaultRowHeight="32.25" customHeight="1" outlineLevelCol="6"/>
  <cols>
    <col min="1" max="1" width="2.33333333333333" style="13" customWidth="1"/>
    <col min="2" max="2" width="13.8888888888889" style="13" customWidth="1"/>
    <col min="3" max="3" width="21" style="13" customWidth="1"/>
    <col min="4" max="4" width="23.1111111111111" style="13" customWidth="1"/>
    <col min="5" max="5" width="36.8888888888889" style="13" customWidth="1"/>
    <col min="6" max="7" width="12.7777777777778" style="13" customWidth="1"/>
    <col min="8" max="16384" width="8.88888888888889" style="13"/>
  </cols>
  <sheetData>
    <row r="1" s="12" customFormat="1" ht="37.5" customHeight="1" spans="2:7">
      <c r="B1" s="14" t="s">
        <v>1</v>
      </c>
      <c r="C1" s="15"/>
      <c r="D1" s="15"/>
      <c r="E1" s="15"/>
      <c r="F1" s="16" t="s">
        <v>2</v>
      </c>
      <c r="G1" s="16" t="s">
        <v>0</v>
      </c>
    </row>
    <row r="2" s="12" customFormat="1" ht="35.25" customHeight="1" spans="2:7">
      <c r="B2" s="17" t="str">
        <f>Subtitle</f>
        <v>饮食和锻炼日记</v>
      </c>
      <c r="F2" s="13"/>
      <c r="G2" s="13"/>
    </row>
    <row r="3" ht="21" customHeight="1" spans="2:5">
      <c r="B3" s="18" t="s">
        <v>13</v>
      </c>
      <c r="C3" s="19" t="s">
        <v>33</v>
      </c>
      <c r="D3" s="19" t="s">
        <v>34</v>
      </c>
      <c r="E3" s="20" t="s">
        <v>20</v>
      </c>
    </row>
    <row r="4" customHeight="1" spans="2:5">
      <c r="B4" s="21">
        <f ca="1">StartDate+4</f>
        <v>43422</v>
      </c>
      <c r="C4" s="22">
        <v>30</v>
      </c>
      <c r="D4" s="22">
        <v>120</v>
      </c>
      <c r="E4" s="23" t="s">
        <v>35</v>
      </c>
    </row>
    <row r="5" customHeight="1" spans="2:5">
      <c r="B5" s="21">
        <f ca="1">B4+1</f>
        <v>43423</v>
      </c>
      <c r="C5" s="22">
        <v>60</v>
      </c>
      <c r="D5" s="22">
        <v>180</v>
      </c>
      <c r="E5" s="23" t="s">
        <v>36</v>
      </c>
    </row>
    <row r="6" customHeight="1" spans="2:5">
      <c r="B6" s="21">
        <f ca="1" t="shared" ref="B6:B20" si="0">B5+1</f>
        <v>43424</v>
      </c>
      <c r="C6" s="22">
        <v>60</v>
      </c>
      <c r="D6" s="22">
        <v>350</v>
      </c>
      <c r="E6" s="23" t="s">
        <v>37</v>
      </c>
    </row>
    <row r="7" customHeight="1" spans="2:5">
      <c r="B7" s="21">
        <f ca="1" t="shared" si="0"/>
        <v>43425</v>
      </c>
      <c r="C7" s="22">
        <v>30</v>
      </c>
      <c r="D7" s="22">
        <v>150</v>
      </c>
      <c r="E7" s="23" t="s">
        <v>35</v>
      </c>
    </row>
    <row r="8" customHeight="1" spans="2:5">
      <c r="B8" s="21">
        <f ca="1" t="shared" si="0"/>
        <v>43426</v>
      </c>
      <c r="C8" s="22">
        <v>25</v>
      </c>
      <c r="D8" s="22">
        <v>125</v>
      </c>
      <c r="E8" s="23" t="s">
        <v>38</v>
      </c>
    </row>
    <row r="9" customHeight="1" spans="2:5">
      <c r="B9" s="21">
        <f ca="1" t="shared" si="0"/>
        <v>43427</v>
      </c>
      <c r="C9" s="22">
        <v>20</v>
      </c>
      <c r="D9" s="22">
        <v>285</v>
      </c>
      <c r="E9" s="23" t="s">
        <v>35</v>
      </c>
    </row>
    <row r="10" customHeight="1" spans="2:5">
      <c r="B10" s="21">
        <f ca="1" t="shared" si="0"/>
        <v>43428</v>
      </c>
      <c r="C10" s="22">
        <v>40</v>
      </c>
      <c r="D10" s="22">
        <v>205</v>
      </c>
      <c r="E10" s="23" t="s">
        <v>38</v>
      </c>
    </row>
    <row r="11" customHeight="1" spans="2:5">
      <c r="B11" s="21">
        <f ca="1" t="shared" si="0"/>
        <v>43429</v>
      </c>
      <c r="C11" s="22">
        <v>30</v>
      </c>
      <c r="D11" s="22">
        <v>335</v>
      </c>
      <c r="E11" s="23" t="s">
        <v>38</v>
      </c>
    </row>
    <row r="12" customHeight="1" spans="2:5">
      <c r="B12" s="21">
        <f ca="1" t="shared" si="0"/>
        <v>43430</v>
      </c>
      <c r="C12" s="22">
        <v>40</v>
      </c>
      <c r="D12" s="22">
        <v>175</v>
      </c>
      <c r="E12" s="23" t="s">
        <v>38</v>
      </c>
    </row>
    <row r="13" customHeight="1" spans="2:5">
      <c r="B13" s="21">
        <f ca="1" t="shared" si="0"/>
        <v>43431</v>
      </c>
      <c r="C13" s="22">
        <v>45</v>
      </c>
      <c r="D13" s="22">
        <v>325</v>
      </c>
      <c r="E13" s="23" t="s">
        <v>35</v>
      </c>
    </row>
    <row r="14" customHeight="1" spans="2:5">
      <c r="B14" s="21">
        <f ca="1" t="shared" si="0"/>
        <v>43432</v>
      </c>
      <c r="C14" s="22">
        <v>40</v>
      </c>
      <c r="D14" s="22">
        <v>270</v>
      </c>
      <c r="E14" s="23" t="s">
        <v>38</v>
      </c>
    </row>
    <row r="15" customHeight="1" spans="2:5">
      <c r="B15" s="21">
        <f ca="1" t="shared" si="0"/>
        <v>43433</v>
      </c>
      <c r="C15" s="22">
        <v>20</v>
      </c>
      <c r="D15" s="22">
        <v>295</v>
      </c>
      <c r="E15" s="23" t="s">
        <v>35</v>
      </c>
    </row>
    <row r="16" customHeight="1" spans="2:5">
      <c r="B16" s="21">
        <f ca="1" t="shared" si="0"/>
        <v>43434</v>
      </c>
      <c r="C16" s="22">
        <v>45</v>
      </c>
      <c r="D16" s="22">
        <v>350</v>
      </c>
      <c r="E16" s="23" t="s">
        <v>38</v>
      </c>
    </row>
    <row r="17" customHeight="1" spans="2:5">
      <c r="B17" s="21">
        <f ca="1" t="shared" si="0"/>
        <v>43435</v>
      </c>
      <c r="C17" s="22">
        <v>35</v>
      </c>
      <c r="D17" s="22">
        <v>320</v>
      </c>
      <c r="E17" s="23" t="s">
        <v>38</v>
      </c>
    </row>
    <row r="18" customHeight="1" spans="2:5">
      <c r="B18" s="21">
        <f ca="1" t="shared" si="0"/>
        <v>43436</v>
      </c>
      <c r="C18" s="22">
        <v>40</v>
      </c>
      <c r="D18" s="22">
        <v>290</v>
      </c>
      <c r="E18" s="23" t="s">
        <v>38</v>
      </c>
    </row>
    <row r="19" customHeight="1" spans="2:5">
      <c r="B19" s="21">
        <f ca="1" t="shared" si="0"/>
        <v>43437</v>
      </c>
      <c r="C19" s="22">
        <v>25</v>
      </c>
      <c r="D19" s="22">
        <v>265</v>
      </c>
      <c r="E19" s="23" t="s">
        <v>35</v>
      </c>
    </row>
    <row r="20" customHeight="1" spans="2:5">
      <c r="B20" s="21">
        <f ca="1" t="shared" si="0"/>
        <v>43438</v>
      </c>
      <c r="C20" s="22">
        <v>20</v>
      </c>
      <c r="D20" s="22">
        <v>195</v>
      </c>
      <c r="E20" s="23" t="s">
        <v>38</v>
      </c>
    </row>
  </sheetData>
  <dataValidations count="9">
    <dataValidation allowBlank="1" showInputMessage="1" showErrorMessage="1" prompt="使用此工作表跟踪锻炼。在“锻炼”表中输入锻炼信息。过去两周的信息将显示在“目标”工作表中的“锻炼分析”图表上" sqref="A1"/>
    <dataValidation allowBlank="1" showInputMessage="1" showErrorMessage="1" prompt="此工作表的标题位于此单元格中。选择单元格 F1 导航到“饮食”工作表，选择单元格 G1 导航到“目标”工作表" sqref="B1"/>
    <dataValidation allowBlank="1" showInputMessage="1" showErrorMessage="1" prompt="“饮食”工作表的导航链接" sqref="F1"/>
    <dataValidation allowBlank="1" showInputMessage="1" showErrorMessage="1" prompt="“目标”工作表的导航链接" sqref="G1"/>
    <dataValidation allowBlank="1" showInputMessage="1" showErrorMessage="1" prompt="此工作表的副标题位于此单元格中。在下表中输入锻炼信息" sqref="B2"/>
    <dataValidation allowBlank="1" showInputMessage="1" showErrorMessage="1" prompt="在此标题下的此列中输入日期。使用标题筛选器查找特定项 " sqref="B3"/>
    <dataValidation allowBlank="1" showInputMessage="1" showErrorMessage="1" prompt="在此标题下的此列中输入持续时间（以分钟为单位）" sqref="C3"/>
    <dataValidation allowBlank="1" showInputMessage="1" showErrorMessage="1" prompt="在此标题下的此列中输入消耗的卡路里" sqref="D3"/>
    <dataValidation allowBlank="1" showInputMessage="1" showErrorMessage="1" prompt="在此标题下的此列中输入备注" sqref="E3"/>
  </dataValidations>
  <hyperlinks>
    <hyperlink ref="F1" location="DIET!A1" display="饮食" tooltip="选择以查看“饮食”工作表"/>
    <hyperlink ref="G1" location="GOALS!A1" display="目标" tooltip="选择以查看“目标”工作表"/>
  </hyperlinks>
  <printOptions horizontalCentered="1"/>
  <pageMargins left="0.4" right="0.4" top="0.4" bottom="0.4" header="0.3" footer="0.3"/>
  <pageSetup paperSize="9" orientation="portrait"/>
  <headerFooter/>
  <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B2:L54"/>
  <sheetViews>
    <sheetView showGridLines="0" workbookViewId="0">
      <selection activeCell="A1" sqref="A1"/>
    </sheetView>
  </sheetViews>
  <sheetFormatPr defaultColWidth="9" defaultRowHeight="16.5"/>
  <cols>
    <col min="1" max="1" width="1.44444444444444" style="1" customWidth="1"/>
    <col min="2" max="2" width="21.6666666666667" style="1" customWidth="1"/>
    <col min="3" max="3" width="3" style="1" customWidth="1"/>
    <col min="4" max="4" width="10" style="1" customWidth="1"/>
    <col min="5" max="5" width="4.77777777777778" style="1" customWidth="1"/>
    <col min="6" max="6" width="16.3333333333333" style="1" customWidth="1"/>
    <col min="7" max="7" width="19.4444444444444" style="1" customWidth="1"/>
    <col min="8" max="8" width="18.3333333333333" style="1" customWidth="1"/>
    <col min="9" max="9" width="10.5555555555556" style="1" customWidth="1"/>
    <col min="10" max="10" width="5" style="1" customWidth="1"/>
    <col min="11" max="16384" width="8.88888888888889" style="1"/>
  </cols>
  <sheetData>
    <row r="2" ht="24.75" spans="2:10">
      <c r="B2" s="2" t="s">
        <v>39</v>
      </c>
      <c r="C2" s="2"/>
      <c r="D2" s="2"/>
      <c r="E2" s="2"/>
      <c r="F2" s="2"/>
      <c r="G2" s="2"/>
      <c r="H2" s="2"/>
      <c r="I2" s="2"/>
      <c r="J2" s="2"/>
    </row>
    <row r="4" spans="2:10">
      <c r="B4" s="3" t="s">
        <v>40</v>
      </c>
      <c r="C4" s="3">
        <f>ROW(饮食[[#Headers],[日期]])+1</f>
        <v>4</v>
      </c>
      <c r="D4" s="4" t="s">
        <v>13</v>
      </c>
      <c r="E4" s="4" t="s">
        <v>41</v>
      </c>
      <c r="F4" s="4" t="s">
        <v>19</v>
      </c>
      <c r="G4" s="4" t="s">
        <v>18</v>
      </c>
      <c r="H4" s="4" t="s">
        <v>17</v>
      </c>
      <c r="I4" s="4" t="s">
        <v>16</v>
      </c>
      <c r="J4" s="4" t="s">
        <v>42</v>
      </c>
    </row>
    <row r="5" spans="2:10">
      <c r="B5" s="3" t="s">
        <v>43</v>
      </c>
      <c r="C5" s="5">
        <f ca="1">MATCH(9.99E+307,饮食[日期])+DietRowStart-1</f>
        <v>19</v>
      </c>
      <c r="D5" s="6">
        <f ca="1">IFERROR(IF(INDEX(饮食[],DietLastEnd-DietRowStart-J5,1)&lt;&gt;"",INDEX(饮食[],DietLastEnd-DietRowStart-J5,1),""),"")</f>
        <v>43418</v>
      </c>
      <c r="E5" s="7" t="str">
        <f ca="1">UPPER(TEXT(D5,"AAA"))</f>
        <v>三</v>
      </c>
      <c r="F5" s="7">
        <f ca="1">IFERROR((IF(INDEX(饮食[],DietLastEnd-DietRowStart-J5,1)&lt;&gt;"",INDEX(饮食[],DietLastEnd-DietRowStart-J5,7),NA())),NA())</f>
        <v>3.5</v>
      </c>
      <c r="G5" s="7">
        <f ca="1">IFERROR((IF(INDEX(饮食[],DietLastEnd-DietRowStart-J5,1)&lt;&gt;"",INDEX(饮食[],DietLastEnd-DietRowStart-J5,6),NA())),NA())</f>
        <v>18</v>
      </c>
      <c r="H5" s="7">
        <f ca="1">IFERROR((IF(INDEX(饮食[],DietLastEnd-DietRowStart-J5,1)&lt;&gt;"",INDEX(饮食[],DietLastEnd-DietRowStart-J5,5),NA())),NA())</f>
        <v>46</v>
      </c>
      <c r="I5" s="7">
        <f ca="1">IFERROR((IF(INDEX(饮食[],DietLastEnd-DietRowStart-J5,1)&lt;&gt;"",INDEX(饮食[],DietLastEnd-DietRowStart-J5,4),NA())),NA())</f>
        <v>283</v>
      </c>
      <c r="J5" s="7">
        <v>12</v>
      </c>
    </row>
    <row r="6" spans="2:10">
      <c r="B6" s="8"/>
      <c r="C6" s="8"/>
      <c r="D6" s="6">
        <f ca="1">IFERROR(IF(INDEX(饮食[],DietLastEnd-DietRowStart-J6,1)&lt;&gt;"",INDEX(饮食[],DietLastEnd-DietRowStart-J6,1),""),"")</f>
        <v>43418</v>
      </c>
      <c r="E6" s="7" t="str">
        <f ca="1" t="shared" ref="E6:E18" si="0">UPPER(TEXT(D6,"AAA"))</f>
        <v>三</v>
      </c>
      <c r="F6" s="7">
        <f ca="1">IFERROR((IF(INDEX(饮食[],DietLastEnd-DietRowStart-J6,1)&lt;&gt;"",INDEX(饮食[],DietLastEnd-DietRowStart-J6,7),NA())),NA())</f>
        <v>25</v>
      </c>
      <c r="G6" s="7">
        <f ca="1">IFERROR((IF(INDEX(饮食[],DietLastEnd-DietRowStart-J6,1)&lt;&gt;"",INDEX(饮食[],DietLastEnd-DietRowStart-J6,6),NA())),NA())</f>
        <v>35</v>
      </c>
      <c r="H6" s="7">
        <f ca="1">IFERROR((IF(INDEX(饮食[],DietLastEnd-DietRowStart-J6,1)&lt;&gt;"",INDEX(饮食[],DietLastEnd-DietRowStart-J6,5),NA())),NA())</f>
        <v>42</v>
      </c>
      <c r="I6" s="7">
        <f ca="1">IFERROR((IF(INDEX(饮食[],DietLastEnd-DietRowStart-J6,1)&lt;&gt;"",INDEX(饮食[],DietLastEnd-DietRowStart-J6,4),NA())),NA())</f>
        <v>500</v>
      </c>
      <c r="J6" s="7">
        <v>11</v>
      </c>
    </row>
    <row r="7" spans="2:10">
      <c r="B7" s="8"/>
      <c r="C7" s="8"/>
      <c r="D7" s="6">
        <f ca="1">IFERROR(IF(INDEX(饮食[],DietLastEnd-DietRowStart-J7,1)&lt;&gt;"",INDEX(饮食[],DietLastEnd-DietRowStart-J7,1),""),"")</f>
        <v>43419</v>
      </c>
      <c r="E7" s="7" t="str">
        <f ca="1" t="shared" si="0"/>
        <v>四</v>
      </c>
      <c r="F7" s="7">
        <f ca="1">IFERROR((IF(INDEX(饮食[],DietLastEnd-DietRowStart-J7,1)&lt;&gt;"",INDEX(饮食[],DietLastEnd-DietRowStart-J7,7),NA())),NA())</f>
        <v>0</v>
      </c>
      <c r="G7" s="7">
        <f ca="1">IFERROR((IF(INDEX(饮食[],DietLastEnd-DietRowStart-J7,1)&lt;&gt;"",INDEX(饮食[],DietLastEnd-DietRowStart-J7,6),NA())),NA())</f>
        <v>0</v>
      </c>
      <c r="H7" s="7">
        <f ca="1">IFERROR((IF(INDEX(饮食[],DietLastEnd-DietRowStart-J7,1)&lt;&gt;"",INDEX(饮食[],DietLastEnd-DietRowStart-J7,5),NA())),NA())</f>
        <v>0</v>
      </c>
      <c r="I7" s="7">
        <f ca="1">IFERROR((IF(INDEX(饮食[],DietLastEnd-DietRowStart-J7,1)&lt;&gt;"",INDEX(饮食[],DietLastEnd-DietRowStart-J7,4),NA())),NA())</f>
        <v>1</v>
      </c>
      <c r="J7" s="7">
        <v>10</v>
      </c>
    </row>
    <row r="8" spans="2:10">
      <c r="B8" s="8"/>
      <c r="C8" s="8"/>
      <c r="D8" s="6">
        <f ca="1">IFERROR(IF(INDEX(饮食[],DietLastEnd-DietRowStart-J8,1)&lt;&gt;"",INDEX(饮食[],DietLastEnd-DietRowStart-J8,1),""),"")</f>
        <v>43419</v>
      </c>
      <c r="E8" s="7" t="str">
        <f ca="1" t="shared" si="0"/>
        <v>四</v>
      </c>
      <c r="F8" s="7">
        <f ca="1">IFERROR((IF(INDEX(饮食[],DietLastEnd-DietRowStart-J8,1)&lt;&gt;"",INDEX(饮食[],DietLastEnd-DietRowStart-J8,7),NA())),NA())</f>
        <v>10</v>
      </c>
      <c r="G8" s="7">
        <f ca="1">IFERROR((IF(INDEX(饮食[],DietLastEnd-DietRowStart-J8,1)&lt;&gt;"",INDEX(饮食[],DietLastEnd-DietRowStart-J8,6),NA())),NA())</f>
        <v>2</v>
      </c>
      <c r="H8" s="7">
        <f ca="1">IFERROR((IF(INDEX(饮食[],DietLastEnd-DietRowStart-J8,1)&lt;&gt;"",INDEX(饮食[],DietLastEnd-DietRowStart-J8,5),NA())),NA())</f>
        <v>10</v>
      </c>
      <c r="I8" s="7">
        <f ca="1">IFERROR((IF(INDEX(饮食[],DietLastEnd-DietRowStart-J8,1)&lt;&gt;"",INDEX(饮食[],DietLastEnd-DietRowStart-J8,4),NA())),NA())</f>
        <v>10</v>
      </c>
      <c r="J8" s="7">
        <v>9</v>
      </c>
    </row>
    <row r="9" spans="2:10">
      <c r="B9" s="8"/>
      <c r="C9" s="8"/>
      <c r="D9" s="6">
        <f ca="1">IFERROR(IF(INDEX(饮食[],DietLastEnd-DietRowStart-J9,1)&lt;&gt;"",INDEX(饮食[],DietLastEnd-DietRowStart-J9,1),""),"")</f>
        <v>43419</v>
      </c>
      <c r="E9" s="7" t="str">
        <f ca="1" t="shared" si="0"/>
        <v>四</v>
      </c>
      <c r="F9" s="7">
        <f ca="1">IFERROR((IF(INDEX(饮食[],DietLastEnd-DietRowStart-J9,1)&lt;&gt;"",INDEX(饮食[],DietLastEnd-DietRowStart-J9,7),NA())),NA())</f>
        <v>8</v>
      </c>
      <c r="G9" s="7">
        <f ca="1">IFERROR((IF(INDEX(饮食[],DietLastEnd-DietRowStart-J9,1)&lt;&gt;"",INDEX(饮食[],DietLastEnd-DietRowStart-J9,6),NA())),NA())</f>
        <v>3</v>
      </c>
      <c r="H9" s="7">
        <f ca="1">IFERROR((IF(INDEX(饮食[],DietLastEnd-DietRowStart-J9,1)&lt;&gt;"",INDEX(饮食[],DietLastEnd-DietRowStart-J9,5),NA())),NA())</f>
        <v>26</v>
      </c>
      <c r="I9" s="7">
        <f ca="1">IFERROR((IF(INDEX(饮食[],DietLastEnd-DietRowStart-J9,1)&lt;&gt;"",INDEX(饮食[],DietLastEnd-DietRowStart-J9,4),NA())),NA())</f>
        <v>189</v>
      </c>
      <c r="J9" s="7">
        <v>8</v>
      </c>
    </row>
    <row r="10" spans="2:10">
      <c r="B10" s="8"/>
      <c r="C10" s="8"/>
      <c r="D10" s="6">
        <f ca="1">IFERROR(IF(INDEX(饮食[],DietLastEnd-DietRowStart-J10,1)&lt;&gt;"",INDEX(饮食[],DietLastEnd-DietRowStart-J10,1),""),"")</f>
        <v>43419</v>
      </c>
      <c r="E10" s="7" t="str">
        <f ca="1" t="shared" si="0"/>
        <v>四</v>
      </c>
      <c r="F10" s="7">
        <f ca="1">IFERROR((IF(INDEX(饮食[],DietLastEnd-DietRowStart-J10,1)&lt;&gt;"",INDEX(饮食[],DietLastEnd-DietRowStart-J10,7),NA())),NA())</f>
        <v>21</v>
      </c>
      <c r="G10" s="7">
        <f ca="1">IFERROR((IF(INDEX(饮食[],DietLastEnd-DietRowStart-J10,1)&lt;&gt;"",INDEX(饮食[],DietLastEnd-DietRowStart-J10,6),NA())),NA())</f>
        <v>13.5</v>
      </c>
      <c r="H10" s="7">
        <f ca="1">IFERROR((IF(INDEX(饮食[],DietLastEnd-DietRowStart-J10,1)&lt;&gt;"",INDEX(饮食[],DietLastEnd-DietRowStart-J10,5),NA())),NA())</f>
        <v>62</v>
      </c>
      <c r="I10" s="7">
        <f ca="1">IFERROR((IF(INDEX(饮食[],DietLastEnd-DietRowStart-J10,1)&lt;&gt;"",INDEX(饮食[],DietLastEnd-DietRowStart-J10,4),NA())),NA())</f>
        <v>477</v>
      </c>
      <c r="J10" s="7">
        <v>7</v>
      </c>
    </row>
    <row r="11" spans="2:10">
      <c r="B11" s="8"/>
      <c r="C11" s="8"/>
      <c r="D11" s="6">
        <f ca="1">IFERROR(IF(INDEX(饮食[],DietLastEnd-DietRowStart-J11,1)&lt;&gt;"",INDEX(饮食[],DietLastEnd-DietRowStart-J11,1),""),"")</f>
        <v>43420</v>
      </c>
      <c r="E11" s="7" t="str">
        <f ca="1" t="shared" si="0"/>
        <v>五</v>
      </c>
      <c r="F11" s="7">
        <f ca="1">IFERROR((IF(INDEX(饮食[],DietLastEnd-DietRowStart-J11,1)&lt;&gt;"",INDEX(饮食[],DietLastEnd-DietRowStart-J11,7),NA())),NA())</f>
        <v>0</v>
      </c>
      <c r="G11" s="7">
        <f ca="1">IFERROR((IF(INDEX(饮食[],DietLastEnd-DietRowStart-J11,1)&lt;&gt;"",INDEX(饮食[],DietLastEnd-DietRowStart-J11,6),NA())),NA())</f>
        <v>0</v>
      </c>
      <c r="H11" s="7">
        <f ca="1">IFERROR((IF(INDEX(饮食[],DietLastEnd-DietRowStart-J11,1)&lt;&gt;"",INDEX(饮食[],DietLastEnd-DietRowStart-J11,5),NA())),NA())</f>
        <v>0</v>
      </c>
      <c r="I11" s="7">
        <f ca="1">IFERROR((IF(INDEX(饮食[],DietLastEnd-DietRowStart-J11,1)&lt;&gt;"",INDEX(饮食[],DietLastEnd-DietRowStart-J11,4),NA())),NA())</f>
        <v>1</v>
      </c>
      <c r="J11" s="7">
        <v>6</v>
      </c>
    </row>
    <row r="12" spans="2:10">
      <c r="B12" s="8"/>
      <c r="C12" s="8"/>
      <c r="D12" s="6">
        <f ca="1">IFERROR(IF(INDEX(饮食[],DietLastEnd-DietRowStart-J12,1)&lt;&gt;"",INDEX(饮食[],DietLastEnd-DietRowStart-J12,1),""),"")</f>
        <v>43420</v>
      </c>
      <c r="E12" s="7" t="str">
        <f ca="1" t="shared" si="0"/>
        <v>五</v>
      </c>
      <c r="F12" s="7">
        <f ca="1">IFERROR((IF(INDEX(饮食[],DietLastEnd-DietRowStart-J12,1)&lt;&gt;"",INDEX(饮食[],DietLastEnd-DietRowStart-J12,7),NA())),NA())</f>
        <v>1.5</v>
      </c>
      <c r="G12" s="7">
        <f ca="1">IFERROR((IF(INDEX(饮食[],DietLastEnd-DietRowStart-J12,1)&lt;&gt;"",INDEX(饮食[],DietLastEnd-DietRowStart-J12,6),NA())),NA())</f>
        <v>10</v>
      </c>
      <c r="H12" s="7">
        <f ca="1">IFERROR((IF(INDEX(饮食[],DietLastEnd-DietRowStart-J12,1)&lt;&gt;"",INDEX(饮食[],DietLastEnd-DietRowStart-J12,5),NA())),NA())</f>
        <v>48</v>
      </c>
      <c r="I12" s="7">
        <f ca="1">IFERROR((IF(INDEX(饮食[],DietLastEnd-DietRowStart-J12,1)&lt;&gt;"",INDEX(饮食[],DietLastEnd-DietRowStart-J12,4),NA())),NA())</f>
        <v>245</v>
      </c>
      <c r="J12" s="7">
        <v>5</v>
      </c>
    </row>
    <row r="13" spans="2:10">
      <c r="B13" s="8"/>
      <c r="C13" s="8"/>
      <c r="D13" s="6">
        <f ca="1">IFERROR(IF(INDEX(饮食[],DietLastEnd-DietRowStart-J13,1)&lt;&gt;"",INDEX(饮食[],DietLastEnd-DietRowStart-J13,1),""),"")</f>
        <v>43420</v>
      </c>
      <c r="E13" s="7" t="str">
        <f ca="1" t="shared" si="0"/>
        <v>五</v>
      </c>
      <c r="F13" s="7">
        <f ca="1">IFERROR((IF(INDEX(饮食[],DietLastEnd-DietRowStart-J13,1)&lt;&gt;"",INDEX(饮食[],DietLastEnd-DietRowStart-J13,7),NA())),NA())</f>
        <v>5</v>
      </c>
      <c r="G13" s="7">
        <f ca="1">IFERROR((IF(INDEX(饮食[],DietLastEnd-DietRowStart-J13,1)&lt;&gt;"",INDEX(饮食[],DietLastEnd-DietRowStart-J13,6),NA())),NA())</f>
        <v>43</v>
      </c>
      <c r="H13" s="7">
        <f ca="1">IFERROR((IF(INDEX(饮食[],DietLastEnd-DietRowStart-J13,1)&lt;&gt;"",INDEX(饮食[],DietLastEnd-DietRowStart-J13,5),NA())),NA())</f>
        <v>11</v>
      </c>
      <c r="I13" s="7">
        <f ca="1">IFERROR((IF(INDEX(饮食[],DietLastEnd-DietRowStart-J13,1)&lt;&gt;"",INDEX(饮食[],DietLastEnd-DietRowStart-J13,4),NA())),NA())</f>
        <v>247</v>
      </c>
      <c r="J13" s="7">
        <v>4</v>
      </c>
    </row>
    <row r="14" spans="2:10">
      <c r="B14" s="8"/>
      <c r="C14" s="8"/>
      <c r="D14" s="6">
        <f ca="1">IFERROR(IF(INDEX(饮食[],DietLastEnd-DietRowStart-J14,1)&lt;&gt;"",INDEX(饮食[],DietLastEnd-DietRowStart-J14,1),""),"")</f>
        <v>43420</v>
      </c>
      <c r="E14" s="7" t="str">
        <f ca="1" t="shared" si="0"/>
        <v>五</v>
      </c>
      <c r="F14" s="7">
        <f ca="1">IFERROR((IF(INDEX(饮食[],DietLastEnd-DietRowStart-J14,1)&lt;&gt;"",INDEX(饮食[],DietLastEnd-DietRowStart-J14,7),NA())),NA())</f>
        <v>22</v>
      </c>
      <c r="G14" s="7">
        <f ca="1">IFERROR((IF(INDEX(饮食[],DietLastEnd-DietRowStart-J14,1)&lt;&gt;"",INDEX(饮食[],DietLastEnd-DietRowStart-J14,6),NA())),NA())</f>
        <v>32</v>
      </c>
      <c r="H14" s="7">
        <f ca="1">IFERROR((IF(INDEX(饮食[],DietLastEnd-DietRowStart-J14,1)&lt;&gt;"",INDEX(饮食[],DietLastEnd-DietRowStart-J14,5),NA())),NA())</f>
        <v>64</v>
      </c>
      <c r="I14" s="7">
        <f ca="1">IFERROR((IF(INDEX(饮食[],DietLastEnd-DietRowStart-J14,1)&lt;&gt;"",INDEX(饮食[],DietLastEnd-DietRowStart-J14,4),NA())),NA())</f>
        <v>456</v>
      </c>
      <c r="J14" s="7">
        <v>3</v>
      </c>
    </row>
    <row r="15" spans="2:10">
      <c r="B15" s="8"/>
      <c r="C15" s="8"/>
      <c r="D15" s="6">
        <f ca="1">IFERROR(IF(INDEX(饮食[],DietLastEnd-DietRowStart-J15,1)&lt;&gt;"",INDEX(饮食[],DietLastEnd-DietRowStart-J15,1),""),"")</f>
        <v>43421</v>
      </c>
      <c r="E15" s="7" t="str">
        <f ca="1" t="shared" si="0"/>
        <v>六</v>
      </c>
      <c r="F15" s="7">
        <f ca="1">IFERROR((IF(INDEX(饮食[],DietLastEnd-DietRowStart-J15,1)&lt;&gt;"",INDEX(饮食[],DietLastEnd-DietRowStart-J15,7),NA())),NA())</f>
        <v>10</v>
      </c>
      <c r="G15" s="7">
        <f ca="1">IFERROR((IF(INDEX(饮食[],DietLastEnd-DietRowStart-J15,1)&lt;&gt;"",INDEX(饮食[],DietLastEnd-DietRowStart-J15,6),NA())),NA())</f>
        <v>2</v>
      </c>
      <c r="H15" s="7">
        <f ca="1">IFERROR((IF(INDEX(饮食[],DietLastEnd-DietRowStart-J15,1)&lt;&gt;"",INDEX(饮食[],DietLastEnd-DietRowStart-J15,5),NA())),NA())</f>
        <v>10</v>
      </c>
      <c r="I15" s="7">
        <f ca="1">IFERROR((IF(INDEX(饮食[],DietLastEnd-DietRowStart-J15,1)&lt;&gt;"",INDEX(饮食[],DietLastEnd-DietRowStart-J15,4),NA())),NA())</f>
        <v>10</v>
      </c>
      <c r="J15" s="7">
        <v>2</v>
      </c>
    </row>
    <row r="16" spans="2:10">
      <c r="B16" s="8"/>
      <c r="C16" s="8"/>
      <c r="D16" s="6">
        <f ca="1">IFERROR(IF(INDEX(饮食[],DietLastEnd-DietRowStart-J16,1)&lt;&gt;"",INDEX(饮食[],DietLastEnd-DietRowStart-J16,1),""),"")</f>
        <v>43421</v>
      </c>
      <c r="E16" s="7" t="str">
        <f ca="1" t="shared" si="0"/>
        <v>六</v>
      </c>
      <c r="F16" s="7">
        <f ca="1">IFERROR((IF(INDEX(饮食[],DietLastEnd-DietRowStart-J16,1)&lt;&gt;"",INDEX(饮食[],DietLastEnd-DietRowStart-J16,7),NA())),NA())</f>
        <v>5.51</v>
      </c>
      <c r="G16" s="7">
        <f ca="1">IFERROR((IF(INDEX(饮食[],DietLastEnd-DietRowStart-J16,1)&lt;&gt;"",INDEX(饮食[],DietLastEnd-DietRowStart-J16,6),NA())),NA())</f>
        <v>8.81</v>
      </c>
      <c r="H16" s="7">
        <f ca="1">IFERROR((IF(INDEX(饮食[],DietLastEnd-DietRowStart-J16,1)&lt;&gt;"",INDEX(饮食[],DietLastEnd-DietRowStart-J16,5),NA())),NA())</f>
        <v>12.36</v>
      </c>
      <c r="I16" s="7">
        <f ca="1">IFERROR((IF(INDEX(饮食[],DietLastEnd-DietRowStart-J16,1)&lt;&gt;"",INDEX(饮食[],DietLastEnd-DietRowStart-J16,4),NA())),NA())</f>
        <v>135</v>
      </c>
      <c r="J16" s="7">
        <v>1</v>
      </c>
    </row>
    <row r="17" spans="2:10">
      <c r="B17" s="8"/>
      <c r="C17" s="8"/>
      <c r="D17" s="6">
        <f ca="1">IFERROR(IF(INDEX(饮食[],DietLastEnd-DietRowStart-J17,1)&lt;&gt;"",INDEX(饮食[],DietLastEnd-DietRowStart-J17,1),""),"")</f>
        <v>43421</v>
      </c>
      <c r="E17" s="7" t="str">
        <f ca="1" t="shared" si="0"/>
        <v>六</v>
      </c>
      <c r="F17" s="7">
        <f ca="1">IFERROR((IF(INDEX(饮食[],DietLastEnd-DietRowStart-J17,1)&lt;&gt;"",INDEX(饮食[],DietLastEnd-DietRowStart-J17,7),NA())),NA())</f>
        <v>15</v>
      </c>
      <c r="G17" s="7">
        <f ca="1">IFERROR((IF(INDEX(饮食[],DietLastEnd-DietRowStart-J17,1)&lt;&gt;"",INDEX(饮食[],DietLastEnd-DietRowStart-J17,6),NA())),NA())</f>
        <v>5.43</v>
      </c>
      <c r="H17" s="7">
        <f ca="1">IFERROR((IF(INDEX(饮食[],DietLastEnd-DietRowStart-J17,1)&lt;&gt;"",INDEX(饮食[],DietLastEnd-DietRowStart-J17,5),NA())),NA())</f>
        <v>7</v>
      </c>
      <c r="I17" s="7">
        <f ca="1">IFERROR((IF(INDEX(饮食[],DietLastEnd-DietRowStart-J17,1)&lt;&gt;"",INDEX(饮食[],DietLastEnd-DietRowStart-J17,4),NA())),NA())</f>
        <v>184</v>
      </c>
      <c r="J17" s="7">
        <v>0</v>
      </c>
    </row>
    <row r="18" spans="2:10">
      <c r="B18" s="8"/>
      <c r="C18" s="8"/>
      <c r="D18" s="6">
        <f ca="1">IFERROR(IF(INDEX(饮食[],DietLastEnd-DietRowStart-J18,1)&lt;&gt;"",INDEX(饮食[],DietLastEnd-DietRowStart-J18,1),""),"")</f>
        <v>43423</v>
      </c>
      <c r="E18" s="7" t="str">
        <f ca="1" t="shared" si="0"/>
        <v>一</v>
      </c>
      <c r="F18" s="7">
        <f ca="1">IFERROR((IF(INDEX(饮食[],DietLastEnd-DietRowStart-J18,1)&lt;&gt;"",INDEX(饮食[],DietLastEnd-DietRowStart-J18,7),NA())),NA())</f>
        <v>21</v>
      </c>
      <c r="G18" s="7">
        <f ca="1">IFERROR((IF(INDEX(饮食[],DietLastEnd-DietRowStart-J18,1)&lt;&gt;"",INDEX(饮食[],DietLastEnd-DietRowStart-J18,6),NA())),NA())</f>
        <v>13.5</v>
      </c>
      <c r="H18" s="7">
        <f ca="1">IFERROR((IF(INDEX(饮食[],DietLastEnd-DietRowStart-J18,1)&lt;&gt;"",INDEX(饮食[],DietLastEnd-DietRowStart-J18,5),NA())),NA())</f>
        <v>62</v>
      </c>
      <c r="I18" s="7">
        <f ca="1">IFERROR((IF(INDEX(饮食[],DietLastEnd-DietRowStart-J18,1)&lt;&gt;"",INDEX(饮食[],DietLastEnd-DietRowStart-J18,4),NA())),NA())</f>
        <v>477</v>
      </c>
      <c r="J18" s="7">
        <v>-1</v>
      </c>
    </row>
    <row r="20" ht="24.75" spans="2:10">
      <c r="B20" s="2" t="s">
        <v>44</v>
      </c>
      <c r="C20" s="2"/>
      <c r="D20" s="2"/>
      <c r="E20" s="2"/>
      <c r="F20" s="2"/>
      <c r="G20" s="2"/>
      <c r="H20" s="2"/>
      <c r="I20" s="2"/>
      <c r="J20" s="2"/>
    </row>
    <row r="22" spans="2:12">
      <c r="B22" s="3" t="s">
        <v>40</v>
      </c>
      <c r="C22" s="3">
        <f>ROW(锻炼[[#Headers],[日期]])+1</f>
        <v>4</v>
      </c>
      <c r="D22" s="4" t="s">
        <v>13</v>
      </c>
      <c r="E22" s="4" t="s">
        <v>41</v>
      </c>
      <c r="F22" s="4" t="s">
        <v>33</v>
      </c>
      <c r="G22" s="4" t="s">
        <v>34</v>
      </c>
      <c r="H22" s="4" t="s">
        <v>42</v>
      </c>
      <c r="L22" s="11"/>
    </row>
    <row r="23" spans="2:12">
      <c r="B23" s="3" t="s">
        <v>45</v>
      </c>
      <c r="C23" s="5">
        <f ca="1">MATCH(9.99E+307,锻炼[日期])+ExerciseRowStart-1</f>
        <v>20</v>
      </c>
      <c r="D23" s="9">
        <f ca="1">IFERROR(IF(INDEX(锻炼[],ExerciseLastEnd-ExerciseRowStart-H23,1)&lt;&gt;"",INDEX(锻炼[],ExerciseLastEnd-ExerciseRowStart-H23,1)),"")</f>
        <v>43438</v>
      </c>
      <c r="E23" s="7" t="str">
        <f ca="1">UPPER(TEXT(D23,"AAA"))</f>
        <v>二</v>
      </c>
      <c r="F23" s="10">
        <f ca="1">IFERROR((IF(INDEX(锻炼[],ExerciseLastEnd-ExerciseRowStart-H23,1)&lt;&gt;"",INDEX(锻炼[],ExerciseLastEnd-ExerciseRowStart-H23,2),0)),0)</f>
        <v>20</v>
      </c>
      <c r="G23" s="10">
        <f ca="1">IFERROR((IF(INDEX(锻炼[],ExerciseLastEnd-ExerciseRowStart-H23,2)&lt;&gt;"",INDEX(锻炼[],ExerciseLastEnd-ExerciseRowStart-H23,3),0)),0)</f>
        <v>195</v>
      </c>
      <c r="H23" s="7">
        <v>-1</v>
      </c>
      <c r="L23" s="11"/>
    </row>
    <row r="24" spans="2:8">
      <c r="B24" s="8"/>
      <c r="C24" s="8"/>
      <c r="D24" s="9">
        <f ca="1">IFERROR(IF(INDEX(锻炼[],ExerciseLastEnd-ExerciseRowStart-H24,1)&lt;&gt;"",INDEX(锻炼[],ExerciseLastEnd-ExerciseRowStart-H24,1)),"")</f>
        <v>43437</v>
      </c>
      <c r="E24" s="7" t="str">
        <f ca="1" t="shared" ref="E24:E36" si="1">UPPER(TEXT(D24,"AAA"))</f>
        <v>一</v>
      </c>
      <c r="F24" s="10">
        <f ca="1">IFERROR((IF(INDEX(锻炼[],ExerciseLastEnd-ExerciseRowStart-H24,1)&lt;&gt;"",INDEX(锻炼[],ExerciseLastEnd-ExerciseRowStart-H24,2),0)),0)</f>
        <v>25</v>
      </c>
      <c r="G24" s="10">
        <f ca="1">IFERROR((IF(INDEX(锻炼[],ExerciseLastEnd-ExerciseRowStart-H24,2)&lt;&gt;"",INDEX(锻炼[],ExerciseLastEnd-ExerciseRowStart-H24,3),0)),0)</f>
        <v>265</v>
      </c>
      <c r="H24" s="7">
        <v>0</v>
      </c>
    </row>
    <row r="25" spans="2:8">
      <c r="B25" s="8"/>
      <c r="C25" s="8"/>
      <c r="D25" s="9">
        <f ca="1">IFERROR(IF(INDEX(锻炼[],ExerciseLastEnd-ExerciseRowStart-H25,1)&lt;&gt;"",INDEX(锻炼[],ExerciseLastEnd-ExerciseRowStart-H25,1)),"")</f>
        <v>43436</v>
      </c>
      <c r="E25" s="7" t="str">
        <f ca="1" t="shared" si="1"/>
        <v>日</v>
      </c>
      <c r="F25" s="10">
        <f ca="1">IFERROR((IF(INDEX(锻炼[],ExerciseLastEnd-ExerciseRowStart-H25,1)&lt;&gt;"",INDEX(锻炼[],ExerciseLastEnd-ExerciseRowStart-H25,2),0)),0)</f>
        <v>40</v>
      </c>
      <c r="G25" s="10">
        <f ca="1">IFERROR((IF(INDEX(锻炼[],ExerciseLastEnd-ExerciseRowStart-H25,2)&lt;&gt;"",INDEX(锻炼[],ExerciseLastEnd-ExerciseRowStart-H25,3),0)),0)</f>
        <v>290</v>
      </c>
      <c r="H25" s="7">
        <v>1</v>
      </c>
    </row>
    <row r="26" spans="2:8">
      <c r="B26" s="8"/>
      <c r="C26" s="8"/>
      <c r="D26" s="9">
        <f ca="1">IFERROR(IF(INDEX(锻炼[],ExerciseLastEnd-ExerciseRowStart-H26,1)&lt;&gt;"",INDEX(锻炼[],ExerciseLastEnd-ExerciseRowStart-H26,1)),"")</f>
        <v>43435</v>
      </c>
      <c r="E26" s="7" t="str">
        <f ca="1" t="shared" si="1"/>
        <v>六</v>
      </c>
      <c r="F26" s="10">
        <f ca="1">IFERROR((IF(INDEX(锻炼[],ExerciseLastEnd-ExerciseRowStart-H26,1)&lt;&gt;"",INDEX(锻炼[],ExerciseLastEnd-ExerciseRowStart-H26,2),0)),0)</f>
        <v>35</v>
      </c>
      <c r="G26" s="10">
        <f ca="1">IFERROR((IF(INDEX(锻炼[],ExerciseLastEnd-ExerciseRowStart-H26,2)&lt;&gt;"",INDEX(锻炼[],ExerciseLastEnd-ExerciseRowStart-H26,3),0)),0)</f>
        <v>320</v>
      </c>
      <c r="H26" s="7">
        <v>2</v>
      </c>
    </row>
    <row r="27" spans="2:8">
      <c r="B27" s="8"/>
      <c r="C27" s="8"/>
      <c r="D27" s="9">
        <f ca="1">IFERROR(IF(INDEX(锻炼[],ExerciseLastEnd-ExerciseRowStart-H27,1)&lt;&gt;"",INDEX(锻炼[],ExerciseLastEnd-ExerciseRowStart-H27,1)),"")</f>
        <v>43434</v>
      </c>
      <c r="E27" s="7" t="str">
        <f ca="1" t="shared" si="1"/>
        <v>五</v>
      </c>
      <c r="F27" s="10">
        <f ca="1">IFERROR((IF(INDEX(锻炼[],ExerciseLastEnd-ExerciseRowStart-H27,1)&lt;&gt;"",INDEX(锻炼[],ExerciseLastEnd-ExerciseRowStart-H27,2),0)),0)</f>
        <v>45</v>
      </c>
      <c r="G27" s="10">
        <f ca="1">IFERROR((IF(INDEX(锻炼[],ExerciseLastEnd-ExerciseRowStart-H27,2)&lt;&gt;"",INDEX(锻炼[],ExerciseLastEnd-ExerciseRowStart-H27,3),0)),0)</f>
        <v>350</v>
      </c>
      <c r="H27" s="7">
        <v>3</v>
      </c>
    </row>
    <row r="28" spans="2:8">
      <c r="B28" s="8"/>
      <c r="C28" s="8"/>
      <c r="D28" s="9">
        <f ca="1">IFERROR(IF(INDEX(锻炼[],ExerciseLastEnd-ExerciseRowStart-H28,1)&lt;&gt;"",INDEX(锻炼[],ExerciseLastEnd-ExerciseRowStart-H28,1)),"")</f>
        <v>43433</v>
      </c>
      <c r="E28" s="7" t="str">
        <f ca="1" t="shared" si="1"/>
        <v>四</v>
      </c>
      <c r="F28" s="10">
        <f ca="1">IFERROR((IF(INDEX(锻炼[],ExerciseLastEnd-ExerciseRowStart-H28,1)&lt;&gt;"",INDEX(锻炼[],ExerciseLastEnd-ExerciseRowStart-H28,2),0)),0)</f>
        <v>20</v>
      </c>
      <c r="G28" s="10">
        <f ca="1">IFERROR((IF(INDEX(锻炼[],ExerciseLastEnd-ExerciseRowStart-H28,2)&lt;&gt;"",INDEX(锻炼[],ExerciseLastEnd-ExerciseRowStart-H28,3),0)),0)</f>
        <v>295</v>
      </c>
      <c r="H28" s="7">
        <v>4</v>
      </c>
    </row>
    <row r="29" spans="2:8">
      <c r="B29" s="8"/>
      <c r="C29" s="8"/>
      <c r="D29" s="9">
        <f ca="1">IFERROR(IF(INDEX(锻炼[],ExerciseLastEnd-ExerciseRowStart-H29,1)&lt;&gt;"",INDEX(锻炼[],ExerciseLastEnd-ExerciseRowStart-H29,1)),"")</f>
        <v>43432</v>
      </c>
      <c r="E29" s="7" t="str">
        <f ca="1" t="shared" si="1"/>
        <v>三</v>
      </c>
      <c r="F29" s="10">
        <f ca="1">IFERROR((IF(INDEX(锻炼[],ExerciseLastEnd-ExerciseRowStart-H29,1)&lt;&gt;"",INDEX(锻炼[],ExerciseLastEnd-ExerciseRowStart-H29,2),0)),0)</f>
        <v>40</v>
      </c>
      <c r="G29" s="10">
        <f ca="1">IFERROR((IF(INDEX(锻炼[],ExerciseLastEnd-ExerciseRowStart-H29,2)&lt;&gt;"",INDEX(锻炼[],ExerciseLastEnd-ExerciseRowStart-H29,3),0)),0)</f>
        <v>270</v>
      </c>
      <c r="H29" s="7">
        <v>5</v>
      </c>
    </row>
    <row r="30" spans="2:8">
      <c r="B30" s="8"/>
      <c r="C30" s="8"/>
      <c r="D30" s="9">
        <f ca="1">IFERROR(IF(INDEX(锻炼[],ExerciseLastEnd-ExerciseRowStart-H30,1)&lt;&gt;"",INDEX(锻炼[],ExerciseLastEnd-ExerciseRowStart-H30,1)),"")</f>
        <v>43431</v>
      </c>
      <c r="E30" s="7" t="str">
        <f ca="1" t="shared" si="1"/>
        <v>二</v>
      </c>
      <c r="F30" s="10">
        <f ca="1">IFERROR((IF(INDEX(锻炼[],ExerciseLastEnd-ExerciseRowStart-H30,1)&lt;&gt;"",INDEX(锻炼[],ExerciseLastEnd-ExerciseRowStart-H30,2),0)),0)</f>
        <v>45</v>
      </c>
      <c r="G30" s="10">
        <f ca="1">IFERROR((IF(INDEX(锻炼[],ExerciseLastEnd-ExerciseRowStart-H30,2)&lt;&gt;"",INDEX(锻炼[],ExerciseLastEnd-ExerciseRowStart-H30,3),0)),0)</f>
        <v>325</v>
      </c>
      <c r="H30" s="7">
        <v>6</v>
      </c>
    </row>
    <row r="31" spans="2:8">
      <c r="B31" s="8"/>
      <c r="C31" s="8"/>
      <c r="D31" s="9">
        <f ca="1">IFERROR(IF(INDEX(锻炼[],ExerciseLastEnd-ExerciseRowStart-H31,1)&lt;&gt;"",INDEX(锻炼[],ExerciseLastEnd-ExerciseRowStart-H31,1)),"")</f>
        <v>43430</v>
      </c>
      <c r="E31" s="7" t="str">
        <f ca="1" t="shared" si="1"/>
        <v>一</v>
      </c>
      <c r="F31" s="10">
        <f ca="1">IFERROR((IF(INDEX(锻炼[],ExerciseLastEnd-ExerciseRowStart-H31,1)&lt;&gt;"",INDEX(锻炼[],ExerciseLastEnd-ExerciseRowStart-H31,2),0)),0)</f>
        <v>40</v>
      </c>
      <c r="G31" s="10">
        <f ca="1">IFERROR((IF(INDEX(锻炼[],ExerciseLastEnd-ExerciseRowStart-H31,2)&lt;&gt;"",INDEX(锻炼[],ExerciseLastEnd-ExerciseRowStart-H31,3),0)),0)</f>
        <v>175</v>
      </c>
      <c r="H31" s="7">
        <v>7</v>
      </c>
    </row>
    <row r="32" spans="2:8">
      <c r="B32" s="8"/>
      <c r="C32" s="8"/>
      <c r="D32" s="9">
        <f ca="1">IFERROR(IF(INDEX(锻炼[],ExerciseLastEnd-ExerciseRowStart-H32,1)&lt;&gt;"",INDEX(锻炼[],ExerciseLastEnd-ExerciseRowStart-H32,1)),"")</f>
        <v>43429</v>
      </c>
      <c r="E32" s="7" t="str">
        <f ca="1" t="shared" si="1"/>
        <v>日</v>
      </c>
      <c r="F32" s="10">
        <f ca="1">IFERROR((IF(INDEX(锻炼[],ExerciseLastEnd-ExerciseRowStart-H32,1)&lt;&gt;"",INDEX(锻炼[],ExerciseLastEnd-ExerciseRowStart-H32,2),0)),0)</f>
        <v>30</v>
      </c>
      <c r="G32" s="10">
        <f ca="1">IFERROR((IF(INDEX(锻炼[],ExerciseLastEnd-ExerciseRowStart-H32,2)&lt;&gt;"",INDEX(锻炼[],ExerciseLastEnd-ExerciseRowStart-H32,3),0)),0)</f>
        <v>335</v>
      </c>
      <c r="H32" s="7">
        <v>8</v>
      </c>
    </row>
    <row r="33" spans="2:8">
      <c r="B33" s="8"/>
      <c r="C33" s="8"/>
      <c r="D33" s="9">
        <f ca="1">IFERROR(IF(INDEX(锻炼[],ExerciseLastEnd-ExerciseRowStart-H33,1)&lt;&gt;"",INDEX(锻炼[],ExerciseLastEnd-ExerciseRowStart-H33,1)),"")</f>
        <v>43428</v>
      </c>
      <c r="E33" s="7" t="str">
        <f ca="1" t="shared" si="1"/>
        <v>六</v>
      </c>
      <c r="F33" s="10">
        <f ca="1">IFERROR((IF(INDEX(锻炼[],ExerciseLastEnd-ExerciseRowStart-H33,1)&lt;&gt;"",INDEX(锻炼[],ExerciseLastEnd-ExerciseRowStart-H33,2),0)),0)</f>
        <v>40</v>
      </c>
      <c r="G33" s="10">
        <f ca="1">IFERROR((IF(INDEX(锻炼[],ExerciseLastEnd-ExerciseRowStart-H33,2)&lt;&gt;"",INDEX(锻炼[],ExerciseLastEnd-ExerciseRowStart-H33,3),0)),0)</f>
        <v>205</v>
      </c>
      <c r="H33" s="7">
        <v>9</v>
      </c>
    </row>
    <row r="34" spans="2:8">
      <c r="B34" s="8"/>
      <c r="C34" s="8"/>
      <c r="D34" s="9">
        <f ca="1">IFERROR(IF(INDEX(锻炼[],ExerciseLastEnd-ExerciseRowStart-H34,1)&lt;&gt;"",INDEX(锻炼[],ExerciseLastEnd-ExerciseRowStart-H34,1)),"")</f>
        <v>43427</v>
      </c>
      <c r="E34" s="7" t="str">
        <f ca="1" t="shared" si="1"/>
        <v>五</v>
      </c>
      <c r="F34" s="10">
        <f ca="1">IFERROR((IF(INDEX(锻炼[],ExerciseLastEnd-ExerciseRowStart-H34,1)&lt;&gt;"",INDEX(锻炼[],ExerciseLastEnd-ExerciseRowStart-H34,2),0)),0)</f>
        <v>20</v>
      </c>
      <c r="G34" s="10">
        <f ca="1">IFERROR((IF(INDEX(锻炼[],ExerciseLastEnd-ExerciseRowStart-H34,2)&lt;&gt;"",INDEX(锻炼[],ExerciseLastEnd-ExerciseRowStart-H34,3),0)),0)</f>
        <v>285</v>
      </c>
      <c r="H34" s="7">
        <v>10</v>
      </c>
    </row>
    <row r="35" spans="2:8">
      <c r="B35" s="8"/>
      <c r="C35" s="8"/>
      <c r="D35" s="9">
        <f ca="1">IFERROR(IF(INDEX(锻炼[],ExerciseLastEnd-ExerciseRowStart-H35,1)&lt;&gt;"",INDEX(锻炼[],ExerciseLastEnd-ExerciseRowStart-H35,1)),"")</f>
        <v>43426</v>
      </c>
      <c r="E35" s="7" t="str">
        <f ca="1" t="shared" si="1"/>
        <v>四</v>
      </c>
      <c r="F35" s="10">
        <f ca="1">IFERROR((IF(INDEX(锻炼[],ExerciseLastEnd-ExerciseRowStart-H35,1)&lt;&gt;"",INDEX(锻炼[],ExerciseLastEnd-ExerciseRowStart-H35,2),0)),0)</f>
        <v>25</v>
      </c>
      <c r="G35" s="10">
        <f ca="1">IFERROR((IF(INDEX(锻炼[],ExerciseLastEnd-ExerciseRowStart-H35,2)&lt;&gt;"",INDEX(锻炼[],ExerciseLastEnd-ExerciseRowStart-H35,3),0)),0)</f>
        <v>125</v>
      </c>
      <c r="H35" s="7">
        <v>11</v>
      </c>
    </row>
    <row r="36" spans="2:8">
      <c r="B36" s="8"/>
      <c r="C36" s="8"/>
      <c r="D36" s="9">
        <f ca="1">IFERROR(IF(INDEX(锻炼[],ExerciseLastEnd-ExerciseRowStart-H36,1)&lt;&gt;"",INDEX(锻炼[],ExerciseLastEnd-ExerciseRowStart-H36,1)),"")</f>
        <v>43425</v>
      </c>
      <c r="E36" s="7" t="str">
        <f ca="1" t="shared" si="1"/>
        <v>三</v>
      </c>
      <c r="F36" s="10">
        <f ca="1">IFERROR((IF(INDEX(锻炼[],ExerciseLastEnd-ExerciseRowStart-H36,1)&lt;&gt;"",INDEX(锻炼[],ExerciseLastEnd-ExerciseRowStart-H36,2),0)),0)</f>
        <v>30</v>
      </c>
      <c r="G36" s="10">
        <f ca="1">IFERROR((IF(INDEX(锻炼[],ExerciseLastEnd-ExerciseRowStart-H36,2)&lt;&gt;"",INDEX(锻炼[],ExerciseLastEnd-ExerciseRowStart-H36,3),0)),0)</f>
        <v>150</v>
      </c>
      <c r="H36" s="7">
        <v>12</v>
      </c>
    </row>
    <row r="41" spans="4:4">
      <c r="D41" s="11"/>
    </row>
    <row r="42" spans="4:4">
      <c r="D42" s="11"/>
    </row>
    <row r="43" spans="4:4">
      <c r="D43" s="11"/>
    </row>
    <row r="44" spans="4:4">
      <c r="D44" s="11"/>
    </row>
    <row r="45" spans="4:4">
      <c r="D45" s="11"/>
    </row>
    <row r="46" spans="4:4">
      <c r="D46" s="11"/>
    </row>
    <row r="47" spans="4:4">
      <c r="D47" s="11"/>
    </row>
    <row r="48" spans="4:4">
      <c r="D48" s="11"/>
    </row>
    <row r="49" spans="4:4">
      <c r="D49" s="11"/>
    </row>
    <row r="50" spans="4:4">
      <c r="D50" s="11"/>
    </row>
    <row r="51" spans="4:4">
      <c r="D51" s="11"/>
    </row>
    <row r="52" spans="4:4">
      <c r="D52" s="11"/>
    </row>
    <row r="53" spans="4:4">
      <c r="D53" s="11"/>
    </row>
    <row r="54" spans="4:4">
      <c r="D54" s="11"/>
    </row>
  </sheetData>
  <mergeCells count="2">
    <mergeCell ref="B2:J2"/>
    <mergeCell ref="B20:J2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目标</vt:lpstr>
      <vt:lpstr>饮食</vt:lpstr>
      <vt:lpstr>锻炼</vt:lpstr>
      <vt:lpstr>图表计算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2017-01-18T04:03:00Z</dcterms:created>
  <dcterms:modified xsi:type="dcterms:W3CDTF">2018-11-14T08:12:47Z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