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1"/>
  </bookViews>
  <sheets>
    <sheet name="使用说明" sheetId="1" r:id="rId1"/>
    <sheet name="书籍管理" sheetId="2" r:id="rId2"/>
    <sheet name="书目编类" sheetId="3" r:id="rId3"/>
    <sheet name="作者简介" sheetId="4" r:id="rId4"/>
    <sheet name="书籍查询" sheetId="5" r:id="rId5"/>
  </sheets>
  <definedNames>
    <definedName name="ABC">'作者简介'!$A$7</definedName>
    <definedName name="_xlnm.Print_Area" localSheetId="1">'书籍管理'!$B$1:$V$50</definedName>
    <definedName name="TKW">'作者简介'!$A$6</definedName>
    <definedName name="梅毅">'作者简介'!$A$5</definedName>
    <definedName name="书籍查询">'书籍查询'!$G$1</definedName>
    <definedName name="书籍目录">'书籍管理'!$B$1:$O$1</definedName>
    <definedName name="书目编类">'书目编类'!$F$1</definedName>
    <definedName name="小A">'作者简介'!$A$8</definedName>
    <definedName name="_xlnm._FilterDatabase" localSheetId="1" hidden="1">'书籍管理'!$A$4:$V$100</definedName>
    <definedName name="_xlnm._FilterDatabase" localSheetId="3" hidden="1">'作者简介'!$A$4:$E$7</definedName>
  </definedNames>
  <calcPr fullCalcOnLoad="1"/>
</workbook>
</file>

<file path=xl/comments2.xml><?xml version="1.0" encoding="utf-8"?>
<comments xmlns="http://schemas.openxmlformats.org/spreadsheetml/2006/main">
  <authors>
    <author>雨林木风</author>
    <author/>
  </authors>
  <commentList>
    <comment ref="E5" authorId="0">
      <text>
        <r>
          <rPr>
            <sz val="9"/>
            <rFont val="宋体"/>
            <family val="0"/>
          </rPr>
          <t>有颜色为有公式勿输入数编辑</t>
        </r>
      </text>
    </comment>
    <comment ref="K8" authorId="1">
      <text>
        <r>
          <rPr>
            <sz val="9"/>
            <rFont val="宋体"/>
            <family val="0"/>
          </rPr>
          <t>加入作者简介之后，需要在表插入名称才可引用。具体步骤：选择插入菜单→
名称→定义→填入作者名称，使用的地址为作者简介表内的地址。确定。完成。</t>
        </r>
      </text>
    </comment>
    <comment ref="K4" authorId="1">
      <text>
        <r>
          <rPr>
            <sz val="9"/>
            <rFont val="宋体"/>
            <family val="0"/>
          </rPr>
          <t>加入作者简介之后，需要在表插入名称才可引用。具体步骤：选择插入菜单→
名称→定义→填入作者名称，使用的地址为作者简介表内的地址。确定。完成。</t>
        </r>
      </text>
    </comment>
  </commentList>
</comments>
</file>

<file path=xl/comments5.xml><?xml version="1.0" encoding="utf-8"?>
<comments xmlns="http://schemas.openxmlformats.org/spreadsheetml/2006/main">
  <authors>
    <author>雨林木风</author>
  </authors>
  <commentList>
    <comment ref="B6" authorId="0">
      <text>
        <r>
          <rPr>
            <sz val="9"/>
            <rFont val="宋体"/>
            <family val="0"/>
          </rPr>
          <t>有颜色为有公式勿输入数编辑</t>
        </r>
      </text>
    </comment>
    <comment ref="B12" authorId="0">
      <text>
        <r>
          <rPr>
            <sz val="9"/>
            <rFont val="宋体"/>
            <family val="0"/>
          </rPr>
          <t>有颜色为有公式勿输入数编辑</t>
        </r>
      </text>
    </comment>
    <comment ref="D12" authorId="0">
      <text>
        <r>
          <rPr>
            <sz val="9"/>
            <rFont val="宋体"/>
            <family val="0"/>
          </rPr>
          <t>有颜色为有公式勿输入数编辑</t>
        </r>
      </text>
    </comment>
  </commentList>
</comments>
</file>

<file path=xl/sharedStrings.xml><?xml version="1.0" encoding="utf-8"?>
<sst xmlns="http://schemas.openxmlformats.org/spreadsheetml/2006/main" count="162" uniqueCount="98">
  <si>
    <t>使用说明</t>
  </si>
  <si>
    <r>
      <t>论坛反馈</t>
    </r>
    <r>
      <rPr>
        <b/>
        <sz val="12"/>
        <color indexed="12"/>
        <rFont val="Arial"/>
        <family val="2"/>
      </rPr>
      <t>&gt;&gt;</t>
    </r>
  </si>
  <si>
    <t xml:space="preserve">    本模板可以用于图书馆书籍的统计，包括书籍内容的查询，和借阅情况的记录。使用本模板应注意：</t>
  </si>
  <si>
    <t>1.注意灰色区域含带公式，谨慎操作，最好使用密码“保护工作表”中除了“选定锁定单元格”勾选外，其余可勾选;</t>
  </si>
  <si>
    <t>2.借还书管理区域，可按实际情况设定期限，默认公式以30天为期限，录入日期格式以“2010-6-1”录入，是否超期字体为红色为超期天数</t>
  </si>
  <si>
    <t>3.类别分类编辑，点选右上角的超链调到”书目编类“目录编辑，数据录入时，只需点选下拉菜单即可</t>
  </si>
  <si>
    <t>4。作者简介可按需录入编辑，如需扩展，与其它行列公式下拖复制，使用到HYPERLINK公式，指向定义好的作者简介“名称”标记</t>
  </si>
  <si>
    <t>5，书籍管理中，免不了查询找询书籍了，方法很多，除了日常的“编辑-查找”CTRL+F查找方法，和筛选功能外，还增设计了，条形码查询和自编图书索引编号查询功能表格。</t>
  </si>
  <si>
    <t>书籍目录</t>
  </si>
  <si>
    <t>书籍查询</t>
  </si>
  <si>
    <t>还书期限设定天数</t>
  </si>
  <si>
    <t>说明:白色单元格为可录入区域,有颜色区域为有公式,勿输入数编辑造成错误</t>
  </si>
  <si>
    <t>点击新增编辑→书目编类</t>
  </si>
  <si>
    <t>当前日期:</t>
  </si>
  <si>
    <t>条形码</t>
  </si>
  <si>
    <t>作者标签</t>
  </si>
  <si>
    <t>书架号</t>
  </si>
  <si>
    <t>序号</t>
  </si>
  <si>
    <t>图书索引编号</t>
  </si>
  <si>
    <t>类别代码</t>
  </si>
  <si>
    <t>类别</t>
  </si>
  <si>
    <t>书名</t>
  </si>
  <si>
    <t>副书名</t>
  </si>
  <si>
    <t>作者</t>
  </si>
  <si>
    <t>作者简介链接</t>
  </si>
  <si>
    <r>
      <t>译者</t>
    </r>
    <r>
      <rPr>
        <b/>
        <sz val="11"/>
        <color indexed="9"/>
        <rFont val="Arial"/>
        <family val="2"/>
      </rPr>
      <t>/</t>
    </r>
    <r>
      <rPr>
        <b/>
        <sz val="11"/>
        <color indexed="9"/>
        <rFont val="宋体"/>
        <family val="0"/>
      </rPr>
      <t>主编</t>
    </r>
  </si>
  <si>
    <t>出版社</t>
  </si>
  <si>
    <t>出版年份</t>
  </si>
  <si>
    <t>购买时间</t>
  </si>
  <si>
    <t>备注说明</t>
  </si>
  <si>
    <t>借书人</t>
  </si>
  <si>
    <t>借书时间</t>
  </si>
  <si>
    <t>应还日期</t>
  </si>
  <si>
    <t>还书时间</t>
  </si>
  <si>
    <t>是否超期</t>
  </si>
  <si>
    <t xml:space="preserve">      </t>
  </si>
  <si>
    <t>梅毅</t>
  </si>
  <si>
    <t>书目编类</t>
  </si>
  <si>
    <t>←返回目录</t>
  </si>
  <si>
    <t>编号</t>
  </si>
  <si>
    <t>(Categories)</t>
  </si>
  <si>
    <r>
      <t xml:space="preserve">01.  </t>
    </r>
    <r>
      <rPr>
        <sz val="14"/>
        <rFont val="SimSun"/>
        <family val="0"/>
      </rPr>
      <t>工具书籍</t>
    </r>
  </si>
  <si>
    <t>(Tools)</t>
  </si>
  <si>
    <r>
      <t xml:space="preserve">02.  </t>
    </r>
    <r>
      <rPr>
        <sz val="14"/>
        <rFont val="SimSun"/>
        <family val="0"/>
      </rPr>
      <t>圣经</t>
    </r>
  </si>
  <si>
    <t>(Bible)</t>
  </si>
  <si>
    <r>
      <t xml:space="preserve">03.  </t>
    </r>
    <r>
      <rPr>
        <sz val="14"/>
        <rFont val="SimSun"/>
        <family val="0"/>
      </rPr>
      <t>解经释经</t>
    </r>
  </si>
  <si>
    <t>(Commentary)</t>
  </si>
  <si>
    <r>
      <t xml:space="preserve">04.  </t>
    </r>
    <r>
      <rPr>
        <sz val="14"/>
        <rFont val="SimSun"/>
        <family val="0"/>
      </rPr>
      <t>神学研究</t>
    </r>
  </si>
  <si>
    <t>(Theology)</t>
  </si>
  <si>
    <r>
      <t xml:space="preserve">05.  </t>
    </r>
    <r>
      <rPr>
        <sz val="14"/>
        <rFont val="SimSun"/>
        <family val="0"/>
      </rPr>
      <t>哲学宗教</t>
    </r>
  </si>
  <si>
    <t>(Philosophy &amp; Religion)</t>
  </si>
  <si>
    <r>
      <t xml:space="preserve">06.  </t>
    </r>
    <r>
      <rPr>
        <sz val="14"/>
        <rFont val="SimSun"/>
        <family val="0"/>
      </rPr>
      <t>教会事工</t>
    </r>
  </si>
  <si>
    <t>(Church Ministry)</t>
  </si>
  <si>
    <r>
      <t xml:space="preserve">07.  </t>
    </r>
    <r>
      <rPr>
        <sz val="14"/>
        <rFont val="SimSun"/>
        <family val="0"/>
      </rPr>
      <t>未信初信</t>
    </r>
  </si>
  <si>
    <t>(Evangelism)</t>
  </si>
  <si>
    <r>
      <t xml:space="preserve">08.  </t>
    </r>
    <r>
      <rPr>
        <sz val="14"/>
        <rFont val="SimSun"/>
        <family val="0"/>
      </rPr>
      <t>灵修励志</t>
    </r>
  </si>
  <si>
    <t>(Devotion)</t>
  </si>
  <si>
    <r>
      <t xml:space="preserve">09.  </t>
    </r>
    <r>
      <rPr>
        <sz val="14"/>
        <rFont val="SimSun"/>
        <family val="0"/>
      </rPr>
      <t>家庭职场</t>
    </r>
  </si>
  <si>
    <t>(Life &amp; Work)</t>
  </si>
  <si>
    <r>
      <t xml:space="preserve">10.  </t>
    </r>
    <r>
      <rPr>
        <sz val="14"/>
        <rFont val="SimSun"/>
        <family val="0"/>
      </rPr>
      <t>儿童少年</t>
    </r>
  </si>
  <si>
    <t>Children &amp; Youth</t>
  </si>
  <si>
    <t>10A</t>
  </si>
  <si>
    <t>10A. 圣经 （儿童少年）</t>
  </si>
  <si>
    <t xml:space="preserve">(Bible) </t>
  </si>
  <si>
    <t>10B</t>
  </si>
  <si>
    <t>10B.  主日学教材 （儿童少年）</t>
  </si>
  <si>
    <t>(Sunday School Textbooks)</t>
  </si>
  <si>
    <t>10C</t>
  </si>
  <si>
    <t>10C. 历史传记（儿童少年）</t>
  </si>
  <si>
    <t>(Bibliography)</t>
  </si>
  <si>
    <t>10D</t>
  </si>
  <si>
    <t>10D. 文学（儿童少年）</t>
  </si>
  <si>
    <t>(Literature)</t>
  </si>
  <si>
    <t>10E</t>
  </si>
  <si>
    <t>10E. 科学（儿童少年）</t>
  </si>
  <si>
    <t>(Science)</t>
  </si>
  <si>
    <t>10F</t>
  </si>
  <si>
    <t>10F. 成长 （儿童少年）</t>
  </si>
  <si>
    <t>(Growth)</t>
  </si>
  <si>
    <r>
      <t xml:space="preserve">11.  </t>
    </r>
    <r>
      <rPr>
        <sz val="14"/>
        <rFont val="SimSun"/>
        <family val="0"/>
      </rPr>
      <t>历史传记</t>
    </r>
  </si>
  <si>
    <t>(History &amp; Bibliography)</t>
  </si>
  <si>
    <r>
      <t xml:space="preserve">12.  </t>
    </r>
    <r>
      <rPr>
        <sz val="14"/>
        <rFont val="SimSun"/>
        <family val="0"/>
      </rPr>
      <t>文学艺术</t>
    </r>
  </si>
  <si>
    <t>(Literature &amp; Arts)</t>
  </si>
  <si>
    <r>
      <t xml:space="preserve">13.  </t>
    </r>
    <r>
      <rPr>
        <sz val="14"/>
        <rFont val="SimSun"/>
        <family val="0"/>
      </rPr>
      <t>归正信仰</t>
    </r>
  </si>
  <si>
    <t>(Reformed Faith)</t>
  </si>
  <si>
    <r>
      <t xml:space="preserve">14.  </t>
    </r>
    <r>
      <rPr>
        <sz val="14"/>
        <rFont val="SimSun"/>
        <family val="0"/>
      </rPr>
      <t>音像影像</t>
    </r>
  </si>
  <si>
    <t>(CD/VCD/DVD)</t>
  </si>
  <si>
    <t>作者简介</t>
  </si>
  <si>
    <t>作品集</t>
  </si>
  <si>
    <t>赫连勃勃大王</t>
  </si>
  <si>
    <t>TKW</t>
  </si>
  <si>
    <t>ABC</t>
  </si>
  <si>
    <t>说明:黄色单元格为可录入区域,有颜色区域为有公式,勿输入数编辑造成错误</t>
  </si>
  <si>
    <t>条形码查询</t>
  </si>
  <si>
    <r>
      <t>译者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family val="0"/>
      </rPr>
      <t>主编</t>
    </r>
  </si>
  <si>
    <t>123-456-789</t>
  </si>
  <si>
    <t>图书索引编号查询</t>
  </si>
  <si>
    <t>M-10C-A-001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</si>
</sst>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804]aaaa;@"/>
    <numFmt numFmtId="179" formatCode="yyyy&quot;年&quot;m&quot;月&quot;d&quot;日&quot;;\-;\-;@"/>
    <numFmt numFmtId="180" formatCode="0000"/>
  </numFmts>
  <fonts count="84">
    <font>
      <sz val="12"/>
      <name val="宋体"/>
      <family val="0"/>
    </font>
    <font>
      <sz val="10"/>
      <name val="Times New Roman"/>
      <family val="1"/>
    </font>
    <font>
      <b/>
      <sz val="24"/>
      <name val="黑体"/>
      <family val="3"/>
    </font>
    <font>
      <sz val="10"/>
      <name val="宋体"/>
      <family val="0"/>
    </font>
    <font>
      <b/>
      <sz val="20"/>
      <color indexed="9"/>
      <name val="黑体"/>
      <family val="3"/>
    </font>
    <font>
      <sz val="16"/>
      <color indexed="23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color indexed="9"/>
      <name val="宋体"/>
      <family val="0"/>
    </font>
    <font>
      <b/>
      <sz val="16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u val="single"/>
      <sz val="16"/>
      <color indexed="20"/>
      <name val="宋体"/>
      <family val="0"/>
    </font>
    <font>
      <sz val="12"/>
      <color indexed="61"/>
      <name val="华文仿宋"/>
      <family val="0"/>
    </font>
    <font>
      <b/>
      <sz val="11"/>
      <color indexed="9"/>
      <name val="宋体"/>
      <family val="0"/>
    </font>
    <font>
      <sz val="14"/>
      <name val="Arial Unicode MS"/>
      <family val="2"/>
    </font>
    <font>
      <b/>
      <u val="single"/>
      <sz val="16"/>
      <color indexed="12"/>
      <name val="宋体"/>
      <family val="0"/>
    </font>
    <font>
      <sz val="11"/>
      <color indexed="48"/>
      <name val="Times New Roman"/>
      <family val="1"/>
    </font>
    <font>
      <sz val="12"/>
      <color indexed="12"/>
      <name val="华文仿宋"/>
      <family val="0"/>
    </font>
    <font>
      <b/>
      <u val="single"/>
      <sz val="14"/>
      <color indexed="12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u val="single"/>
      <sz val="18"/>
      <color indexed="20"/>
      <name val="宋体"/>
      <family val="0"/>
    </font>
    <font>
      <b/>
      <sz val="20"/>
      <name val="宋体"/>
      <family val="0"/>
    </font>
    <font>
      <b/>
      <u val="single"/>
      <sz val="12"/>
      <color indexed="20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宋体"/>
      <family val="0"/>
    </font>
    <font>
      <b/>
      <sz val="14"/>
      <name val="SimSun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23"/>
      <name val="宋体"/>
      <family val="0"/>
    </font>
    <font>
      <b/>
      <sz val="16"/>
      <color indexed="62"/>
      <name val="华文仿宋"/>
      <family val="0"/>
    </font>
    <font>
      <sz val="16"/>
      <color indexed="62"/>
      <name val="Times New Roman"/>
      <family val="1"/>
    </font>
    <font>
      <b/>
      <sz val="11"/>
      <name val="宋体"/>
      <family val="0"/>
    </font>
    <font>
      <sz val="12"/>
      <name val="Arial"/>
      <family val="2"/>
    </font>
    <font>
      <u val="single"/>
      <sz val="12"/>
      <color indexed="20"/>
      <name val="宋体"/>
      <family val="0"/>
    </font>
    <font>
      <sz val="12"/>
      <name val="Arial Unicode MS"/>
      <family val="2"/>
    </font>
    <font>
      <b/>
      <sz val="12"/>
      <name val="宋体"/>
      <family val="0"/>
    </font>
    <font>
      <sz val="24"/>
      <name val="黑体"/>
      <family val="3"/>
    </font>
    <font>
      <sz val="12"/>
      <color indexed="8"/>
      <name val="Arial"/>
      <family val="2"/>
    </font>
    <font>
      <b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7.5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color indexed="9"/>
      <name val="Arial"/>
      <family val="2"/>
    </font>
    <font>
      <sz val="14"/>
      <name val="SimSun"/>
      <family val="0"/>
    </font>
    <font>
      <b/>
      <sz val="11"/>
      <color indexed="9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lightGray">
        <bgColor indexed="5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20"/>
      </left>
      <right style="double">
        <color indexed="20"/>
      </right>
      <top>
        <color indexed="63"/>
      </top>
      <bottom>
        <color indexed="63"/>
      </bottom>
    </border>
    <border>
      <left style="double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>
        <color indexed="20"/>
      </top>
      <bottom style="thin"/>
    </border>
    <border>
      <left style="thin"/>
      <right style="thin"/>
      <top style="double">
        <color indexed="20"/>
      </top>
      <bottom style="thin"/>
    </border>
    <border>
      <left style="dotted">
        <color indexed="20"/>
      </left>
      <right style="dotted">
        <color indexed="20"/>
      </right>
      <top>
        <color indexed="63"/>
      </top>
      <bottom style="dotted">
        <color indexed="20"/>
      </bottom>
    </border>
    <border>
      <left>
        <color indexed="63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double">
        <color indexed="20"/>
      </right>
      <top style="double">
        <color indexed="20"/>
      </top>
      <bottom>
        <color indexed="63"/>
      </bottom>
    </border>
    <border>
      <left style="thin"/>
      <right style="thin"/>
      <top style="thin"/>
      <bottom style="thin"/>
    </border>
    <border>
      <left style="dotted">
        <color indexed="20"/>
      </left>
      <right style="dotted">
        <color indexed="20"/>
      </right>
      <top style="dotted">
        <color indexed="20"/>
      </top>
      <bottom style="dotted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2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 vertical="center"/>
      <protection/>
    </xf>
    <xf numFmtId="0" fontId="65" fillId="2" borderId="0" applyNumberFormat="0" applyBorder="0" applyAlignment="0" applyProtection="0"/>
    <xf numFmtId="0" fontId="6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  <xf numFmtId="0" fontId="67" fillId="5" borderId="0" applyNumberFormat="0" applyBorder="0" applyAlignment="0" applyProtection="0"/>
    <xf numFmtId="43" fontId="0" fillId="0" borderId="0" applyFont="0" applyFill="0" applyBorder="0" applyAlignment="0" applyProtection="0"/>
    <xf numFmtId="0" fontId="68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9" fillId="7" borderId="2" applyNumberFormat="0" applyFont="0" applyAlignment="0" applyProtection="0"/>
    <xf numFmtId="0" fontId="68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68" fillId="9" borderId="0" applyNumberFormat="0" applyBorder="0" applyAlignment="0" applyProtection="0"/>
    <xf numFmtId="0" fontId="70" fillId="0" borderId="4" applyNumberFormat="0" applyFill="0" applyAlignment="0" applyProtection="0"/>
    <xf numFmtId="0" fontId="68" fillId="10" borderId="0" applyNumberFormat="0" applyBorder="0" applyAlignment="0" applyProtection="0"/>
    <xf numFmtId="0" fontId="76" fillId="11" borderId="5" applyNumberFormat="0" applyAlignment="0" applyProtection="0"/>
    <xf numFmtId="0" fontId="77" fillId="11" borderId="1" applyNumberFormat="0" applyAlignment="0" applyProtection="0"/>
    <xf numFmtId="0" fontId="78" fillId="12" borderId="6" applyNumberFormat="0" applyAlignment="0" applyProtection="0"/>
    <xf numFmtId="0" fontId="65" fillId="13" borderId="0" applyNumberFormat="0" applyBorder="0" applyAlignment="0" applyProtection="0"/>
    <xf numFmtId="0" fontId="68" fillId="14" borderId="0" applyNumberFormat="0" applyBorder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15" borderId="0" applyNumberFormat="0" applyBorder="0" applyAlignment="0" applyProtection="0"/>
    <xf numFmtId="0" fontId="82" fillId="16" borderId="0" applyNumberFormat="0" applyBorder="0" applyAlignment="0" applyProtection="0"/>
    <xf numFmtId="0" fontId="65" fillId="17" borderId="0" applyNumberFormat="0" applyBorder="0" applyAlignment="0" applyProtection="0"/>
    <xf numFmtId="0" fontId="68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27" borderId="0" applyNumberFormat="0" applyBorder="0" applyAlignment="0" applyProtection="0"/>
    <xf numFmtId="0" fontId="65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5" fillId="31" borderId="0" applyNumberFormat="0" applyBorder="0" applyAlignment="0" applyProtection="0"/>
    <xf numFmtId="0" fontId="68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16" applyProtection="1">
      <alignment/>
      <protection locked="0"/>
    </xf>
    <xf numFmtId="0" fontId="1" fillId="0" borderId="0" xfId="16" applyFont="1" applyProtection="1">
      <alignment/>
      <protection/>
    </xf>
    <xf numFmtId="0" fontId="1" fillId="0" borderId="0" xfId="16" applyProtection="1">
      <alignment/>
      <protection/>
    </xf>
    <xf numFmtId="0" fontId="2" fillId="0" borderId="0" xfId="16" applyFont="1" applyFill="1" applyBorder="1" applyAlignment="1" applyProtection="1">
      <alignment wrapText="1"/>
      <protection locked="0"/>
    </xf>
    <xf numFmtId="0" fontId="3" fillId="0" borderId="0" xfId="16" applyFont="1" applyBorder="1" applyAlignment="1" applyProtection="1">
      <alignment horizontal="justify" wrapText="1"/>
      <protection locked="0"/>
    </xf>
    <xf numFmtId="0" fontId="1" fillId="0" borderId="0" xfId="16" applyBorder="1" applyAlignment="1" applyProtection="1">
      <alignment horizontal="justify" wrapText="1"/>
      <protection locked="0"/>
    </xf>
    <xf numFmtId="0" fontId="4" fillId="33" borderId="9" xfId="16" applyFont="1" applyFill="1" applyBorder="1" applyAlignment="1" applyProtection="1">
      <alignment horizontal="center" vertical="center" wrapText="1"/>
      <protection locked="0"/>
    </xf>
    <xf numFmtId="0" fontId="4" fillId="33" borderId="10" xfId="16" applyFont="1" applyFill="1" applyBorder="1" applyAlignment="1" applyProtection="1">
      <alignment horizontal="center" vertical="center" wrapText="1"/>
      <protection locked="0"/>
    </xf>
    <xf numFmtId="0" fontId="5" fillId="0" borderId="0" xfId="16" applyFont="1" applyBorder="1" applyAlignment="1" applyProtection="1">
      <alignment vertical="top"/>
      <protection/>
    </xf>
    <xf numFmtId="0" fontId="6" fillId="0" borderId="0" xfId="16" applyFont="1" applyBorder="1" applyAlignment="1" applyProtection="1">
      <alignment vertical="justify" wrapText="1"/>
      <protection/>
    </xf>
    <xf numFmtId="0" fontId="3" fillId="0" borderId="0" xfId="16" applyFont="1" applyBorder="1" applyAlignment="1" applyProtection="1">
      <alignment horizontal="justify" wrapText="1"/>
      <protection/>
    </xf>
    <xf numFmtId="0" fontId="1" fillId="0" borderId="0" xfId="16" applyBorder="1" applyAlignment="1" applyProtection="1">
      <alignment horizontal="justify" wrapText="1"/>
      <protection/>
    </xf>
    <xf numFmtId="0" fontId="1" fillId="0" borderId="0" xfId="16" applyAlignment="1" applyProtection="1">
      <alignment horizontal="justify" wrapText="1"/>
      <protection/>
    </xf>
    <xf numFmtId="0" fontId="7" fillId="0" borderId="11" xfId="16" applyFont="1" applyFill="1" applyBorder="1" applyAlignment="1" applyProtection="1">
      <alignment horizontal="center" vertical="center" wrapText="1"/>
      <protection/>
    </xf>
    <xf numFmtId="0" fontId="7" fillId="0" borderId="12" xfId="16" applyFont="1" applyFill="1" applyBorder="1" applyAlignment="1" applyProtection="1">
      <alignment horizontal="center" vertical="center" wrapText="1"/>
      <protection/>
    </xf>
    <xf numFmtId="0" fontId="7" fillId="0" borderId="13" xfId="16" applyFont="1" applyFill="1" applyBorder="1" applyAlignment="1" applyProtection="1">
      <alignment horizontal="center" vertical="center" wrapText="1"/>
      <protection/>
    </xf>
    <xf numFmtId="0" fontId="8" fillId="33" borderId="14" xfId="16" applyFont="1" applyFill="1" applyBorder="1" applyAlignment="1" applyProtection="1">
      <alignment horizontal="center" vertical="center" wrapText="1"/>
      <protection/>
    </xf>
    <xf numFmtId="0" fontId="8" fillId="33" borderId="15" xfId="16" applyFont="1" applyFill="1" applyBorder="1" applyAlignment="1" applyProtection="1">
      <alignment horizontal="justify" vertical="center" wrapText="1"/>
      <protection/>
    </xf>
    <xf numFmtId="0" fontId="8" fillId="33" borderId="16" xfId="16" applyFont="1" applyFill="1" applyBorder="1" applyAlignment="1" applyProtection="1">
      <alignment horizontal="justify" vertical="center" wrapText="1"/>
      <protection/>
    </xf>
    <xf numFmtId="0" fontId="9" fillId="34" borderId="17" xfId="16" applyNumberFormat="1" applyFont="1" applyFill="1" applyBorder="1" applyAlignment="1" applyProtection="1">
      <alignment horizontal="center" vertical="center" wrapText="1"/>
      <protection locked="0"/>
    </xf>
    <xf numFmtId="0" fontId="10" fillId="35" borderId="18" xfId="16" applyFont="1" applyFill="1" applyBorder="1" applyAlignment="1" applyProtection="1">
      <alignment horizontal="justify" wrapText="1"/>
      <protection/>
    </xf>
    <xf numFmtId="0" fontId="10" fillId="35" borderId="19" xfId="16" applyFont="1" applyFill="1" applyBorder="1" applyAlignment="1" applyProtection="1">
      <alignment horizontal="justify" wrapText="1"/>
      <protection/>
    </xf>
    <xf numFmtId="49" fontId="10" fillId="35" borderId="20" xfId="16" applyNumberFormat="1" applyFont="1" applyFill="1" applyBorder="1" applyAlignment="1" applyProtection="1">
      <alignment horizontal="justify" wrapText="1"/>
      <protection/>
    </xf>
    <xf numFmtId="0" fontId="11" fillId="35" borderId="20" xfId="16" applyFont="1" applyFill="1" applyBorder="1" applyAlignment="1" applyProtection="1">
      <alignment horizontal="justify" wrapText="1"/>
      <protection/>
    </xf>
    <xf numFmtId="0" fontId="7" fillId="0" borderId="9" xfId="16" applyFont="1" applyFill="1" applyBorder="1" applyAlignment="1" applyProtection="1">
      <alignment horizontal="center" vertical="center" wrapText="1"/>
      <protection/>
    </xf>
    <xf numFmtId="0" fontId="7" fillId="0" borderId="10" xfId="16" applyFont="1" applyFill="1" applyBorder="1" applyAlignment="1" applyProtection="1">
      <alignment horizontal="center" vertical="center" wrapText="1"/>
      <protection/>
    </xf>
    <xf numFmtId="0" fontId="7" fillId="0" borderId="21" xfId="16" applyFont="1" applyFill="1" applyBorder="1" applyAlignment="1" applyProtection="1">
      <alignment horizontal="center" vertical="center" wrapText="1"/>
      <protection/>
    </xf>
    <xf numFmtId="0" fontId="8" fillId="33" borderId="22" xfId="16" applyFont="1" applyFill="1" applyBorder="1" applyAlignment="1" applyProtection="1">
      <alignment horizontal="center" vertical="center" wrapText="1"/>
      <protection/>
    </xf>
    <xf numFmtId="0" fontId="10" fillId="35" borderId="23" xfId="16" applyFont="1" applyFill="1" applyBorder="1" applyAlignment="1" applyProtection="1">
      <alignment horizontal="justify" wrapText="1"/>
      <protection/>
    </xf>
    <xf numFmtId="0" fontId="1" fillId="0" borderId="0" xfId="16" applyNumberFormat="1" applyProtection="1">
      <alignment/>
      <protection/>
    </xf>
    <xf numFmtId="0" fontId="4" fillId="33" borderId="21" xfId="16" applyFont="1" applyFill="1" applyBorder="1" applyAlignment="1" applyProtection="1">
      <alignment horizontal="center" vertical="center" wrapText="1"/>
      <protection locked="0"/>
    </xf>
    <xf numFmtId="0" fontId="12" fillId="0" borderId="11" xfId="26" applyFont="1" applyBorder="1" applyAlignment="1" applyProtection="1">
      <alignment horizontal="center" wrapText="1"/>
      <protection locked="0"/>
    </xf>
    <xf numFmtId="0" fontId="13" fillId="0" borderId="0" xfId="16" applyFont="1" applyBorder="1" applyAlignment="1" applyProtection="1">
      <alignment horizontal="center" vertical="center"/>
      <protection locked="0"/>
    </xf>
    <xf numFmtId="0" fontId="14" fillId="33" borderId="16" xfId="16" applyFont="1" applyFill="1" applyBorder="1" applyAlignment="1" applyProtection="1">
      <alignment horizontal="justify" vertical="center" wrapText="1"/>
      <protection locked="0"/>
    </xf>
    <xf numFmtId="0" fontId="10" fillId="35" borderId="20" xfId="16" applyFont="1" applyFill="1" applyBorder="1" applyAlignment="1" applyProtection="1">
      <alignment horizontal="justify" wrapText="1"/>
      <protection/>
    </xf>
    <xf numFmtId="14" fontId="15" fillId="35" borderId="20" xfId="16" applyNumberFormat="1" applyFont="1" applyFill="1" applyBorder="1" applyAlignment="1" applyProtection="1">
      <alignment horizontal="justify" wrapText="1"/>
      <protection/>
    </xf>
    <xf numFmtId="0" fontId="12" fillId="0" borderId="13" xfId="26" applyFont="1" applyBorder="1" applyAlignment="1" applyProtection="1">
      <alignment horizontal="center" wrapText="1"/>
      <protection locked="0"/>
    </xf>
    <xf numFmtId="0" fontId="1" fillId="0" borderId="0" xfId="16" applyAlignment="1" applyProtection="1">
      <alignment horizontal="justify" wrapText="1"/>
      <protection locked="0"/>
    </xf>
    <xf numFmtId="0" fontId="16" fillId="0" borderId="12" xfId="26" applyFont="1" applyBorder="1" applyAlignment="1" applyProtection="1">
      <alignment horizontal="center" wrapText="1"/>
      <protection locked="0"/>
    </xf>
    <xf numFmtId="0" fontId="16" fillId="0" borderId="13" xfId="26" applyFont="1" applyBorder="1" applyAlignment="1" applyProtection="1">
      <alignment horizontal="center" wrapText="1"/>
      <protection locked="0"/>
    </xf>
    <xf numFmtId="14" fontId="17" fillId="0" borderId="0" xfId="16" applyNumberFormat="1" applyFont="1" applyFill="1" applyBorder="1" applyAlignment="1" applyProtection="1">
      <alignment horizontal="justify" wrapText="1"/>
      <protection locked="0"/>
    </xf>
    <xf numFmtId="178" fontId="18" fillId="0" borderId="0" xfId="16" applyNumberFormat="1" applyFont="1" applyBorder="1" applyAlignment="1" applyProtection="1">
      <alignment horizontal="left" vertical="center"/>
      <protection locked="0"/>
    </xf>
    <xf numFmtId="0" fontId="19" fillId="0" borderId="0" xfId="26" applyFont="1" applyBorder="1" applyAlignment="1" applyProtection="1">
      <alignment horizontal="center" wrapText="1"/>
      <protection/>
    </xf>
    <xf numFmtId="14" fontId="20" fillId="35" borderId="20" xfId="16" applyNumberFormat="1" applyFont="1" applyFill="1" applyBorder="1" applyAlignment="1" applyProtection="1">
      <alignment horizontal="justify" wrapText="1"/>
      <protection/>
    </xf>
    <xf numFmtId="0" fontId="1" fillId="0" borderId="0" xfId="35" applyAlignment="1">
      <alignment horizontal="justify" wrapText="1"/>
      <protection/>
    </xf>
    <xf numFmtId="0" fontId="21" fillId="0" borderId="0" xfId="35" applyFont="1">
      <alignment/>
      <protection/>
    </xf>
    <xf numFmtId="0" fontId="22" fillId="0" borderId="0" xfId="35" applyFont="1">
      <alignment/>
      <protection/>
    </xf>
    <xf numFmtId="0" fontId="23" fillId="0" borderId="17" xfId="26" applyFont="1" applyBorder="1" applyAlignment="1" applyProtection="1">
      <alignment horizontal="justify" wrapText="1"/>
      <protection locked="0"/>
    </xf>
    <xf numFmtId="0" fontId="24" fillId="0" borderId="17" xfId="35" applyFont="1" applyBorder="1" applyAlignment="1" applyProtection="1">
      <alignment wrapText="1"/>
      <protection locked="0"/>
    </xf>
    <xf numFmtId="0" fontId="1" fillId="0" borderId="0" xfId="35" applyBorder="1" applyAlignment="1">
      <alignment horizontal="justify" wrapText="1"/>
      <protection/>
    </xf>
    <xf numFmtId="0" fontId="25" fillId="0" borderId="11" xfId="26" applyFont="1" applyBorder="1" applyAlignment="1" applyProtection="1">
      <alignment wrapText="1"/>
      <protection locked="0"/>
    </xf>
    <xf numFmtId="0" fontId="25" fillId="0" borderId="17" xfId="26" applyFont="1" applyBorder="1" applyAlignment="1" applyProtection="1">
      <alignment horizontal="center" wrapText="1"/>
      <protection locked="0"/>
    </xf>
    <xf numFmtId="0" fontId="14" fillId="33" borderId="16" xfId="35" applyFont="1" applyFill="1" applyBorder="1" applyAlignment="1" applyProtection="1">
      <alignment horizontal="justify" vertical="center" wrapText="1"/>
      <protection locked="0"/>
    </xf>
    <xf numFmtId="0" fontId="26" fillId="0" borderId="0" xfId="35" applyFont="1" applyAlignment="1" applyProtection="1">
      <alignment horizontal="justify" wrapText="1"/>
      <protection locked="0"/>
    </xf>
    <xf numFmtId="0" fontId="6" fillId="0" borderId="24" xfId="35" applyFont="1" applyFill="1" applyBorder="1" applyAlignment="1" applyProtection="1">
      <alignment horizontal="justify" wrapText="1"/>
      <protection locked="0"/>
    </xf>
    <xf numFmtId="0" fontId="27" fillId="0" borderId="0" xfId="35" applyFont="1" applyAlignment="1">
      <alignment horizontal="justify" wrapText="1"/>
      <protection/>
    </xf>
    <xf numFmtId="0" fontId="6" fillId="0" borderId="20" xfId="35" applyFont="1" applyFill="1" applyBorder="1" applyAlignment="1" applyProtection="1">
      <alignment horizontal="justify" wrapText="1"/>
      <protection locked="0"/>
    </xf>
    <xf numFmtId="0" fontId="1" fillId="0" borderId="0" xfId="35" applyAlignment="1" applyProtection="1">
      <alignment horizontal="justify" wrapText="1"/>
      <protection locked="0"/>
    </xf>
    <xf numFmtId="0" fontId="24" fillId="0" borderId="0" xfId="35" applyFont="1" applyAlignment="1" applyProtection="1">
      <alignment horizontal="justify" wrapText="1"/>
      <protection locked="0"/>
    </xf>
    <xf numFmtId="0" fontId="24" fillId="0" borderId="0" xfId="35" applyFont="1" applyBorder="1" applyAlignment="1" applyProtection="1">
      <alignment wrapText="1"/>
      <protection locked="0"/>
    </xf>
    <xf numFmtId="0" fontId="24" fillId="0" borderId="25" xfId="35" applyFont="1" applyBorder="1" applyAlignment="1" applyProtection="1">
      <alignment wrapText="1"/>
      <protection locked="0"/>
    </xf>
    <xf numFmtId="0" fontId="28" fillId="36" borderId="23" xfId="35" applyFont="1" applyFill="1" applyBorder="1" applyAlignment="1" applyProtection="1">
      <alignment horizontal="justify" wrapText="1"/>
      <protection locked="0"/>
    </xf>
    <xf numFmtId="0" fontId="29" fillId="36" borderId="23" xfId="35" applyFont="1" applyFill="1" applyBorder="1" applyAlignment="1" applyProtection="1">
      <alignment horizontal="justify" wrapText="1"/>
      <protection locked="0"/>
    </xf>
    <xf numFmtId="0" fontId="30" fillId="36" borderId="23" xfId="35" applyFont="1" applyFill="1" applyBorder="1" applyAlignment="1" applyProtection="1">
      <alignment horizontal="justify" wrapText="1"/>
      <protection locked="0"/>
    </xf>
    <xf numFmtId="0" fontId="20" fillId="0" borderId="23" xfId="35" applyFont="1" applyBorder="1" applyAlignment="1" applyProtection="1">
      <alignment horizontal="justify" wrapText="1"/>
      <protection locked="0"/>
    </xf>
    <xf numFmtId="0" fontId="20" fillId="0" borderId="23" xfId="35" applyFont="1" applyBorder="1" applyAlignment="1" applyProtection="1">
      <alignment horizontal="left" wrapText="1"/>
      <protection locked="0"/>
    </xf>
    <xf numFmtId="0" fontId="26" fillId="0" borderId="0" xfId="35" applyFont="1" applyAlignment="1" applyProtection="1">
      <alignment vertical="center" wrapText="1"/>
      <protection locked="0"/>
    </xf>
    <xf numFmtId="0" fontId="31" fillId="0" borderId="0" xfId="35" applyFont="1" applyAlignment="1">
      <alignment vertical="center" wrapText="1"/>
      <protection/>
    </xf>
    <xf numFmtId="0" fontId="1" fillId="0" borderId="0" xfId="35" applyAlignment="1">
      <alignment vertical="center" wrapText="1"/>
      <protection/>
    </xf>
    <xf numFmtId="0" fontId="1" fillId="0" borderId="0" xfId="35" applyAlignment="1" applyProtection="1">
      <alignment vertical="center" wrapText="1"/>
      <protection hidden="1"/>
    </xf>
    <xf numFmtId="0" fontId="1" fillId="0" borderId="0" xfId="35" applyAlignment="1" applyProtection="1">
      <alignment vertical="center" wrapText="1"/>
      <protection/>
    </xf>
    <xf numFmtId="0" fontId="1" fillId="37" borderId="0" xfId="35" applyFill="1" applyAlignment="1">
      <alignment vertical="center" wrapText="1"/>
      <protection/>
    </xf>
    <xf numFmtId="0" fontId="1" fillId="0" borderId="0" xfId="35" applyFill="1" applyAlignment="1">
      <alignment vertical="center" wrapText="1"/>
      <protection/>
    </xf>
    <xf numFmtId="0" fontId="1" fillId="0" borderId="0" xfId="35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35" applyFont="1" applyFill="1" applyBorder="1" applyAlignment="1" applyProtection="1">
      <alignment vertical="center" wrapText="1"/>
      <protection locked="0"/>
    </xf>
    <xf numFmtId="0" fontId="4" fillId="38" borderId="0" xfId="35" applyFont="1" applyFill="1" applyBorder="1" applyAlignment="1" applyProtection="1">
      <alignment vertical="center" wrapText="1"/>
      <protection locked="0"/>
    </xf>
    <xf numFmtId="0" fontId="1" fillId="0" borderId="0" xfId="35" applyBorder="1" applyAlignment="1" applyProtection="1">
      <alignment vertical="center" wrapText="1"/>
      <protection locked="0"/>
    </xf>
    <xf numFmtId="0" fontId="32" fillId="0" borderId="0" xfId="35" applyFont="1" applyBorder="1" applyAlignment="1">
      <alignment vertical="center"/>
      <protection/>
    </xf>
    <xf numFmtId="0" fontId="6" fillId="0" borderId="0" xfId="35" applyFont="1" applyBorder="1" applyAlignment="1">
      <alignment vertical="center" wrapText="1"/>
      <protection/>
    </xf>
    <xf numFmtId="0" fontId="6" fillId="0" borderId="0" xfId="35" applyFont="1" applyBorder="1" applyAlignment="1" applyProtection="1">
      <alignment vertical="center" wrapText="1"/>
      <protection/>
    </xf>
    <xf numFmtId="0" fontId="3" fillId="0" borderId="0" xfId="35" applyFont="1" applyBorder="1" applyAlignment="1">
      <alignment vertical="center" wrapText="1"/>
      <protection/>
    </xf>
    <xf numFmtId="0" fontId="33" fillId="0" borderId="0" xfId="35" applyFont="1" applyBorder="1" applyAlignment="1">
      <alignment vertical="center"/>
      <protection/>
    </xf>
    <xf numFmtId="179" fontId="34" fillId="0" borderId="0" xfId="35" applyNumberFormat="1" applyFont="1" applyAlignment="1">
      <alignment vertical="center"/>
      <protection/>
    </xf>
    <xf numFmtId="0" fontId="34" fillId="0" borderId="0" xfId="35" applyFont="1" applyAlignment="1" applyProtection="1">
      <alignment vertical="center" wrapText="1"/>
      <protection/>
    </xf>
    <xf numFmtId="178" fontId="33" fillId="0" borderId="0" xfId="35" applyNumberFormat="1" applyFont="1" applyBorder="1" applyAlignment="1">
      <alignment vertical="center"/>
      <protection/>
    </xf>
    <xf numFmtId="0" fontId="14" fillId="33" borderId="16" xfId="35" applyFont="1" applyFill="1" applyBorder="1" applyAlignment="1" applyProtection="1">
      <alignment vertical="center" wrapText="1"/>
      <protection locked="0"/>
    </xf>
    <xf numFmtId="0" fontId="14" fillId="33" borderId="16" xfId="35" applyFont="1" applyFill="1" applyBorder="1" applyAlignment="1" applyProtection="1">
      <alignment vertical="center" wrapText="1"/>
      <protection hidden="1"/>
    </xf>
    <xf numFmtId="0" fontId="35" fillId="39" borderId="16" xfId="35" applyFont="1" applyFill="1" applyBorder="1" applyAlignment="1" applyProtection="1">
      <alignment vertical="center" wrapText="1"/>
      <protection/>
    </xf>
    <xf numFmtId="0" fontId="36" fillId="0" borderId="20" xfId="35" applyFont="1" applyFill="1" applyBorder="1" applyAlignment="1" applyProtection="1">
      <alignment vertical="center" wrapText="1"/>
      <protection locked="0"/>
    </xf>
    <xf numFmtId="49" fontId="36" fillId="0" borderId="20" xfId="35" applyNumberFormat="1" applyFont="1" applyFill="1" applyBorder="1" applyAlignment="1" applyProtection="1">
      <alignment vertical="center" wrapText="1"/>
      <protection locked="0"/>
    </xf>
    <xf numFmtId="180" fontId="36" fillId="35" borderId="20" xfId="35" applyNumberFormat="1" applyFont="1" applyFill="1" applyBorder="1" applyAlignment="1" applyProtection="1">
      <alignment vertical="center" wrapText="1"/>
      <protection hidden="1"/>
    </xf>
    <xf numFmtId="0" fontId="36" fillId="35" borderId="20" xfId="35" applyNumberFormat="1" applyFont="1" applyFill="1" applyBorder="1" applyAlignment="1" applyProtection="1">
      <alignment vertical="center" wrapText="1"/>
      <protection hidden="1"/>
    </xf>
    <xf numFmtId="0" fontId="36" fillId="35" borderId="20" xfId="35" applyNumberFormat="1" applyFont="1" applyFill="1" applyBorder="1" applyAlignment="1" applyProtection="1">
      <alignment vertical="center" wrapText="1"/>
      <protection/>
    </xf>
    <xf numFmtId="0" fontId="36" fillId="0" borderId="24" xfId="35" applyFont="1" applyFill="1" applyBorder="1" applyAlignment="1" applyProtection="1">
      <alignment vertical="center" wrapText="1"/>
      <protection locked="0"/>
    </xf>
    <xf numFmtId="49" fontId="36" fillId="0" borderId="24" xfId="35" applyNumberFormat="1" applyFont="1" applyFill="1" applyBorder="1" applyAlignment="1" applyProtection="1">
      <alignment vertical="center" wrapText="1"/>
      <protection locked="0"/>
    </xf>
    <xf numFmtId="0" fontId="4" fillId="38" borderId="26" xfId="35" applyFont="1" applyFill="1" applyBorder="1" applyAlignment="1" applyProtection="1">
      <alignment vertical="center" wrapText="1"/>
      <protection locked="0"/>
    </xf>
    <xf numFmtId="0" fontId="1" fillId="0" borderId="0" xfId="35" applyBorder="1" applyAlignment="1">
      <alignment vertical="center" wrapText="1"/>
      <protection/>
    </xf>
    <xf numFmtId="0" fontId="0" fillId="0" borderId="20" xfId="35" applyFont="1" applyFill="1" applyBorder="1" applyAlignment="1" applyProtection="1">
      <alignment vertical="center" wrapText="1"/>
      <protection locked="0"/>
    </xf>
    <xf numFmtId="0" fontId="37" fillId="0" borderId="20" xfId="26" applyFont="1" applyFill="1" applyBorder="1" applyAlignment="1" applyProtection="1">
      <alignment vertical="center" wrapText="1"/>
      <protection locked="0"/>
    </xf>
    <xf numFmtId="14" fontId="38" fillId="0" borderId="20" xfId="35" applyNumberFormat="1" applyFont="1" applyFill="1" applyBorder="1" applyAlignment="1" applyProtection="1">
      <alignment vertical="center" wrapText="1"/>
      <protection locked="0"/>
    </xf>
    <xf numFmtId="0" fontId="0" fillId="0" borderId="24" xfId="35" applyFont="1" applyFill="1" applyBorder="1" applyAlignment="1" applyProtection="1">
      <alignment vertical="center" wrapText="1"/>
      <protection locked="0"/>
    </xf>
    <xf numFmtId="14" fontId="38" fillId="0" borderId="24" xfId="35" applyNumberFormat="1" applyFont="1" applyFill="1" applyBorder="1" applyAlignment="1" applyProtection="1">
      <alignment vertical="center" wrapText="1"/>
      <protection locked="0"/>
    </xf>
    <xf numFmtId="0" fontId="25" fillId="0" borderId="11" xfId="26" applyFont="1" applyBorder="1" applyAlignment="1" applyProtection="1">
      <alignment vertical="center" wrapText="1"/>
      <protection locked="0"/>
    </xf>
    <xf numFmtId="0" fontId="25" fillId="0" borderId="13" xfId="26" applyFont="1" applyBorder="1" applyAlignment="1" applyProtection="1">
      <alignment vertical="center" wrapText="1"/>
      <protection locked="0"/>
    </xf>
    <xf numFmtId="0" fontId="25" fillId="0" borderId="12" xfId="26" applyFont="1" applyBorder="1" applyAlignment="1" applyProtection="1">
      <alignment vertical="center" wrapText="1"/>
      <protection locked="0"/>
    </xf>
    <xf numFmtId="0" fontId="39" fillId="0" borderId="17" xfId="35" applyFont="1" applyBorder="1" applyAlignment="1" applyProtection="1">
      <alignment vertical="center" wrapText="1"/>
      <protection locked="0"/>
    </xf>
    <xf numFmtId="0" fontId="12" fillId="0" borderId="11" xfId="26" applyFont="1" applyBorder="1" applyAlignment="1" applyProtection="1">
      <alignment vertical="center" wrapText="1"/>
      <protection locked="0"/>
    </xf>
    <xf numFmtId="0" fontId="16" fillId="0" borderId="12" xfId="26" applyFont="1" applyBorder="1" applyAlignment="1" applyProtection="1">
      <alignment vertical="center" wrapText="1"/>
      <protection locked="0"/>
    </xf>
    <xf numFmtId="0" fontId="16" fillId="0" borderId="13" xfId="26" applyFont="1" applyBorder="1" applyAlignment="1" applyProtection="1">
      <alignment vertical="center" wrapText="1"/>
      <protection locked="0"/>
    </xf>
    <xf numFmtId="0" fontId="20" fillId="0" borderId="27" xfId="35" applyFont="1" applyBorder="1" applyAlignment="1" applyProtection="1">
      <alignment vertical="center" wrapText="1"/>
      <protection locked="0"/>
    </xf>
    <xf numFmtId="0" fontId="26" fillId="37" borderId="0" xfId="35" applyFont="1" applyFill="1" applyAlignment="1" applyProtection="1">
      <alignment vertical="center" wrapText="1"/>
      <protection locked="0"/>
    </xf>
    <xf numFmtId="14" fontId="31" fillId="35" borderId="20" xfId="35" applyNumberFormat="1" applyFont="1" applyFill="1" applyBorder="1" applyAlignment="1" applyProtection="1">
      <alignment vertical="center" wrapText="1"/>
      <protection hidden="1"/>
    </xf>
    <xf numFmtId="0" fontId="0" fillId="35" borderId="20" xfId="35" applyFont="1" applyFill="1" applyBorder="1" applyAlignment="1" applyProtection="1">
      <alignment vertical="center" wrapText="1"/>
      <protection hidden="1"/>
    </xf>
    <xf numFmtId="0" fontId="31" fillId="37" borderId="0" xfId="35" applyFont="1" applyFill="1" applyAlignment="1">
      <alignment vertical="center" wrapText="1"/>
      <protection/>
    </xf>
    <xf numFmtId="0" fontId="31" fillId="35" borderId="20" xfId="35" applyFont="1" applyFill="1" applyBorder="1" applyAlignment="1" applyProtection="1">
      <alignment vertical="center" wrapText="1"/>
      <protection hidden="1"/>
    </xf>
    <xf numFmtId="0" fontId="26" fillId="0" borderId="0" xfId="35" applyFont="1" applyFill="1" applyAlignment="1" applyProtection="1">
      <alignment vertical="center" wrapText="1"/>
      <protection locked="0"/>
    </xf>
    <xf numFmtId="0" fontId="31" fillId="0" borderId="0" xfId="35" applyFont="1" applyFill="1" applyAlignment="1">
      <alignment vertical="center" wrapText="1"/>
      <protection/>
    </xf>
    <xf numFmtId="0" fontId="31" fillId="0" borderId="0" xfId="35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24" fillId="0" borderId="0" xfId="35" applyFont="1" applyBorder="1" applyAlignment="1" applyProtection="1">
      <alignment vertical="center" wrapText="1"/>
      <protection locked="0"/>
    </xf>
    <xf numFmtId="0" fontId="40" fillId="0" borderId="0" xfId="17" applyFont="1" applyAlignment="1">
      <alignment horizontal="center" vertical="center"/>
      <protection/>
    </xf>
    <xf numFmtId="0" fontId="0" fillId="0" borderId="0" xfId="17" applyFont="1" applyAlignment="1">
      <alignment vertical="center" wrapText="1"/>
      <protection/>
    </xf>
    <xf numFmtId="0" fontId="0" fillId="0" borderId="0" xfId="17" applyFont="1">
      <alignment vertical="center"/>
      <protection/>
    </xf>
    <xf numFmtId="22" fontId="41" fillId="0" borderId="0" xfId="17" applyNumberFormat="1" applyFon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42" fillId="40" borderId="0" xfId="26" applyFont="1" applyFill="1" applyAlignment="1">
      <alignment vertical="center"/>
    </xf>
  </cellXfs>
  <cellStyles count="52">
    <cellStyle name="Normal" xfId="0"/>
    <cellStyle name="Currency [0]" xfId="15"/>
    <cellStyle name="常规_书籍查询 (2)" xfId="16"/>
    <cellStyle name="常规_使用说明_1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书籍管理 (2)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123825</xdr:rowOff>
    </xdr:from>
    <xdr:to>
      <xdr:col>7</xdr:col>
      <xdr:colOff>552450</xdr:colOff>
      <xdr:row>24</xdr:row>
      <xdr:rowOff>66675</xdr:rowOff>
    </xdr:to>
    <xdr:pic>
      <xdr:nvPicPr>
        <xdr:cNvPr id="1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866900"/>
          <a:ext cx="58388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142875</xdr:rowOff>
    </xdr:from>
    <xdr:to>
      <xdr:col>7</xdr:col>
      <xdr:colOff>495300</xdr:colOff>
      <xdr:row>38</xdr:row>
      <xdr:rowOff>95250</xdr:rowOff>
    </xdr:to>
    <xdr:pic>
      <xdr:nvPicPr>
        <xdr:cNvPr id="2" name="Picture 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5867400"/>
          <a:ext cx="5772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38100</xdr:rowOff>
    </xdr:from>
    <xdr:to>
      <xdr:col>7</xdr:col>
      <xdr:colOff>400050</xdr:colOff>
      <xdr:row>54</xdr:row>
      <xdr:rowOff>0</xdr:rowOff>
    </xdr:to>
    <xdr:pic>
      <xdr:nvPicPr>
        <xdr:cNvPr id="3" name="Picture 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477250"/>
          <a:ext cx="56864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152400</xdr:rowOff>
    </xdr:from>
    <xdr:to>
      <xdr:col>7</xdr:col>
      <xdr:colOff>466725</xdr:colOff>
      <xdr:row>74</xdr:row>
      <xdr:rowOff>85725</xdr:rowOff>
    </xdr:to>
    <xdr:pic>
      <xdr:nvPicPr>
        <xdr:cNvPr id="4" name="Picture 3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1125200"/>
          <a:ext cx="57531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wps.cn/thread-21884703-1-1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6"/>
  <sheetViews>
    <sheetView zoomScaleSheetLayoutView="100" workbookViewId="0" topLeftCell="A1">
      <selection activeCell="K20" sqref="K20"/>
    </sheetView>
  </sheetViews>
  <sheetFormatPr defaultColWidth="9.00390625" defaultRowHeight="14.25"/>
  <cols>
    <col min="1" max="1" width="15.375" style="0" bestFit="1" customWidth="1"/>
    <col min="9" max="9" width="12.00390625" style="0" customWidth="1"/>
  </cols>
  <sheetData>
    <row r="1" spans="1:9" ht="54.7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8" t="s">
        <v>1</v>
      </c>
    </row>
    <row r="2" spans="1:8" ht="39" customHeight="1">
      <c r="A2" s="123" t="s">
        <v>2</v>
      </c>
      <c r="B2" s="124"/>
      <c r="C2" s="124"/>
      <c r="D2" s="124"/>
      <c r="E2" s="124"/>
      <c r="F2" s="124"/>
      <c r="G2" s="124"/>
      <c r="H2" s="124"/>
    </row>
    <row r="3" spans="1:8" ht="14.25">
      <c r="A3" s="123" t="s">
        <v>3</v>
      </c>
      <c r="B3" s="124"/>
      <c r="C3" s="124"/>
      <c r="D3" s="124"/>
      <c r="E3" s="124"/>
      <c r="F3" s="124"/>
      <c r="G3" s="124"/>
      <c r="H3" s="124"/>
    </row>
    <row r="4" ht="15">
      <c r="A4" s="125"/>
    </row>
    <row r="5" spans="1:8" ht="14.25">
      <c r="A5" s="126" t="s">
        <v>4</v>
      </c>
      <c r="B5" s="126"/>
      <c r="C5" s="126"/>
      <c r="D5" s="126"/>
      <c r="E5" s="126"/>
      <c r="F5" s="126"/>
      <c r="G5" s="126"/>
      <c r="H5" s="126"/>
    </row>
    <row r="6" ht="14.25">
      <c r="A6" s="127"/>
    </row>
    <row r="27" spans="1:8" ht="14.25">
      <c r="A27" s="126" t="s">
        <v>5</v>
      </c>
      <c r="B27" s="126"/>
      <c r="C27" s="126"/>
      <c r="D27" s="126"/>
      <c r="E27" s="126"/>
      <c r="F27" s="126"/>
      <c r="G27" s="126"/>
      <c r="H27" s="126"/>
    </row>
    <row r="41" spans="1:8" ht="14.25">
      <c r="A41" s="126" t="s">
        <v>6</v>
      </c>
      <c r="B41" s="126"/>
      <c r="C41" s="126"/>
      <c r="D41" s="126"/>
      <c r="E41" s="126"/>
      <c r="F41" s="126"/>
      <c r="G41" s="126"/>
      <c r="H41" s="126"/>
    </row>
    <row r="56" spans="1:8" ht="14.25">
      <c r="A56" s="126" t="s">
        <v>7</v>
      </c>
      <c r="B56" s="126"/>
      <c r="C56" s="126"/>
      <c r="D56" s="126"/>
      <c r="E56" s="126"/>
      <c r="F56" s="126"/>
      <c r="G56" s="126"/>
      <c r="H56" s="126"/>
    </row>
  </sheetData>
  <sheetProtection/>
  <mergeCells count="7">
    <mergeCell ref="A1:H1"/>
    <mergeCell ref="A2:H2"/>
    <mergeCell ref="A3:H3"/>
    <mergeCell ref="A5:H5"/>
    <mergeCell ref="A27:H27"/>
    <mergeCell ref="A41:H41"/>
    <mergeCell ref="A56:H56"/>
  </mergeCells>
  <hyperlinks>
    <hyperlink ref="I1" r:id="rId1" display="论坛反馈&gt;&gt;"/>
  </hyperlinks>
  <printOptions/>
  <pageMargins left="0.75" right="0.75" top="1" bottom="1" header="0.51" footer="0.51"/>
  <pageSetup horizontalDpi="200" verticalDpi="2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"/>
  <sheetViews>
    <sheetView tabSelected="1" zoomScaleSheetLayoutView="85" workbookViewId="0" topLeftCell="A1">
      <pane xSplit="1" ySplit="4" topLeftCell="B5" activePane="bottomRight" state="frozen"/>
      <selection pane="bottomRight" activeCell="K9" sqref="K9"/>
    </sheetView>
  </sheetViews>
  <sheetFormatPr defaultColWidth="9.00390625" defaultRowHeight="14.25"/>
  <cols>
    <col min="1" max="1" width="11.875" style="69" customWidth="1"/>
    <col min="2" max="2" width="5.125" style="69" customWidth="1"/>
    <col min="3" max="3" width="5.75390625" style="69" customWidth="1"/>
    <col min="4" max="4" width="4.875" style="69" customWidth="1"/>
    <col min="5" max="5" width="12.75390625" style="70" customWidth="1"/>
    <col min="6" max="6" width="5.00390625" style="70" customWidth="1"/>
    <col min="7" max="7" width="8.25390625" style="71" hidden="1" customWidth="1"/>
    <col min="8" max="8" width="11.875" style="69" customWidth="1"/>
    <col min="9" max="10" width="9.50390625" style="69" customWidth="1"/>
    <col min="11" max="11" width="6.125" style="69" customWidth="1"/>
    <col min="12" max="12" width="9.00390625" style="69" customWidth="1"/>
    <col min="13" max="13" width="5.625" style="69" customWidth="1"/>
    <col min="14" max="14" width="9.375" style="69" customWidth="1"/>
    <col min="15" max="15" width="5.75390625" style="69" customWidth="1"/>
    <col min="16" max="17" width="8.75390625" style="69" customWidth="1"/>
    <col min="18" max="18" width="6.625" style="69" customWidth="1"/>
    <col min="19" max="19" width="11.625" style="69" customWidth="1"/>
    <col min="20" max="20" width="11.125" style="70" customWidth="1"/>
    <col min="21" max="21" width="11.00390625" style="69" customWidth="1"/>
    <col min="22" max="22" width="8.75390625" style="70" customWidth="1"/>
    <col min="23" max="23" width="11.50390625" style="69" customWidth="1"/>
    <col min="24" max="24" width="9.00390625" style="72" hidden="1" customWidth="1"/>
    <col min="25" max="25" width="7.25390625" style="73" hidden="1" customWidth="1"/>
    <col min="26" max="26" width="7.75390625" style="73" customWidth="1"/>
    <col min="27" max="27" width="8.25390625" style="74" customWidth="1"/>
    <col min="28" max="29" width="7.00390625" style="69" customWidth="1"/>
    <col min="30" max="35" width="9.00390625" style="75" customWidth="1"/>
    <col min="36" max="38" width="7.00390625" style="69" customWidth="1"/>
    <col min="39" max="44" width="9.00390625" style="75" customWidth="1"/>
    <col min="45" max="16384" width="7.00390625" style="69" customWidth="1"/>
  </cols>
  <sheetData>
    <row r="1" spans="1:36" ht="30.75" customHeight="1">
      <c r="A1" s="76"/>
      <c r="B1" s="77" t="s">
        <v>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97"/>
      <c r="P1" s="76"/>
      <c r="Q1" s="104" t="s">
        <v>9</v>
      </c>
      <c r="R1" s="105"/>
      <c r="S1" s="104"/>
      <c r="T1" s="106"/>
      <c r="U1" s="107" t="s">
        <v>10</v>
      </c>
      <c r="AJ1" s="121"/>
    </row>
    <row r="2" spans="1:21" ht="24" customHeight="1">
      <c r="A2" s="78"/>
      <c r="B2" s="79" t="s">
        <v>11</v>
      </c>
      <c r="C2" s="80"/>
      <c r="D2" s="80"/>
      <c r="E2" s="80"/>
      <c r="F2" s="80"/>
      <c r="G2" s="81"/>
      <c r="H2" s="82"/>
      <c r="I2" s="98"/>
      <c r="J2" s="98"/>
      <c r="K2" s="98"/>
      <c r="L2" s="98"/>
      <c r="M2" s="98"/>
      <c r="N2" s="98"/>
      <c r="O2" s="98"/>
      <c r="P2" s="78"/>
      <c r="Q2" s="108" t="s">
        <v>12</v>
      </c>
      <c r="R2" s="109"/>
      <c r="S2" s="109"/>
      <c r="T2" s="110"/>
      <c r="U2" s="111">
        <v>30</v>
      </c>
    </row>
    <row r="3" spans="2:8" ht="24.75" customHeight="1">
      <c r="B3" s="83" t="s">
        <v>13</v>
      </c>
      <c r="C3" s="83"/>
      <c r="D3" s="84">
        <f ca="1">TODAY()</f>
        <v>43405</v>
      </c>
      <c r="E3" s="84"/>
      <c r="F3" s="84"/>
      <c r="G3" s="85"/>
      <c r="H3" s="86">
        <f ca="1">TODAY()</f>
        <v>43405</v>
      </c>
    </row>
    <row r="4" spans="1:44" s="67" customFormat="1" ht="33" customHeight="1">
      <c r="A4" s="87" t="s">
        <v>14</v>
      </c>
      <c r="B4" s="88" t="s">
        <v>15</v>
      </c>
      <c r="C4" s="87" t="s">
        <v>16</v>
      </c>
      <c r="D4" s="87" t="s">
        <v>17</v>
      </c>
      <c r="E4" s="88" t="s">
        <v>18</v>
      </c>
      <c r="F4" s="88" t="s">
        <v>19</v>
      </c>
      <c r="G4" s="89" t="s">
        <v>14</v>
      </c>
      <c r="H4" s="87" t="s">
        <v>20</v>
      </c>
      <c r="I4" s="87" t="s">
        <v>21</v>
      </c>
      <c r="J4" s="87" t="s">
        <v>22</v>
      </c>
      <c r="K4" s="87" t="s">
        <v>23</v>
      </c>
      <c r="L4" s="87" t="s">
        <v>24</v>
      </c>
      <c r="M4" s="87" t="s">
        <v>25</v>
      </c>
      <c r="N4" s="87" t="s">
        <v>26</v>
      </c>
      <c r="O4" s="87" t="s">
        <v>27</v>
      </c>
      <c r="P4" s="87" t="s">
        <v>28</v>
      </c>
      <c r="Q4" s="87" t="s">
        <v>29</v>
      </c>
      <c r="R4" s="87" t="s">
        <v>30</v>
      </c>
      <c r="S4" s="87" t="s">
        <v>31</v>
      </c>
      <c r="T4" s="88" t="s">
        <v>32</v>
      </c>
      <c r="U4" s="87" t="s">
        <v>33</v>
      </c>
      <c r="V4" s="88" t="s">
        <v>34</v>
      </c>
      <c r="X4" s="112"/>
      <c r="Y4" s="117"/>
      <c r="Z4" s="117"/>
      <c r="AA4" s="117"/>
      <c r="AD4" s="75"/>
      <c r="AE4" s="75"/>
      <c r="AF4" s="75"/>
      <c r="AG4" s="75"/>
      <c r="AH4" s="75"/>
      <c r="AI4" s="75"/>
      <c r="AM4" s="75"/>
      <c r="AN4" s="75"/>
      <c r="AO4" s="75"/>
      <c r="AP4" s="75"/>
      <c r="AQ4" s="75"/>
      <c r="AR4" s="75"/>
    </row>
    <row r="5" spans="1:44" s="68" customFormat="1" ht="33.75" customHeight="1">
      <c r="A5" s="90"/>
      <c r="B5" s="90"/>
      <c r="C5" s="90"/>
      <c r="D5" s="91"/>
      <c r="E5" s="92"/>
      <c r="F5" s="93"/>
      <c r="G5" s="94"/>
      <c r="H5" s="91"/>
      <c r="I5" s="99"/>
      <c r="J5" s="99"/>
      <c r="K5" s="99"/>
      <c r="L5" s="100"/>
      <c r="M5" s="99"/>
      <c r="N5" s="99"/>
      <c r="O5" s="90"/>
      <c r="P5" s="101"/>
      <c r="Q5" s="101"/>
      <c r="R5" s="99"/>
      <c r="S5" s="101"/>
      <c r="T5" s="113"/>
      <c r="U5" s="101"/>
      <c r="V5" s="114"/>
      <c r="X5" s="115"/>
      <c r="Y5" s="118"/>
      <c r="Z5" s="118"/>
      <c r="AA5" s="119"/>
      <c r="AD5" s="120"/>
      <c r="AE5" s="120"/>
      <c r="AF5" s="120"/>
      <c r="AG5" s="120"/>
      <c r="AH5" s="120"/>
      <c r="AI5" s="120"/>
      <c r="AM5" s="120"/>
      <c r="AN5" s="120"/>
      <c r="AO5" s="120"/>
      <c r="AP5" s="120"/>
      <c r="AQ5" s="120"/>
      <c r="AR5" s="120"/>
    </row>
    <row r="6" spans="1:44" s="68" customFormat="1" ht="33.75" customHeight="1">
      <c r="A6" s="95"/>
      <c r="B6" s="95"/>
      <c r="C6" s="95"/>
      <c r="D6" s="96"/>
      <c r="E6" s="92"/>
      <c r="F6" s="93"/>
      <c r="G6" s="94"/>
      <c r="H6" s="96"/>
      <c r="I6" s="102"/>
      <c r="J6" s="102"/>
      <c r="K6" s="102"/>
      <c r="L6" s="100"/>
      <c r="M6" s="95"/>
      <c r="N6" s="102"/>
      <c r="O6" s="95"/>
      <c r="P6" s="103"/>
      <c r="Q6" s="101"/>
      <c r="R6" s="102"/>
      <c r="S6" s="103"/>
      <c r="T6" s="113"/>
      <c r="U6" s="103"/>
      <c r="V6" s="114"/>
      <c r="X6" s="115"/>
      <c r="Y6" s="99"/>
      <c r="Z6" s="118"/>
      <c r="AA6" s="119"/>
      <c r="AD6" s="120"/>
      <c r="AE6" s="120"/>
      <c r="AF6" s="120"/>
      <c r="AG6" s="120"/>
      <c r="AH6" s="120"/>
      <c r="AI6" s="120"/>
      <c r="AM6" s="120"/>
      <c r="AN6" s="120"/>
      <c r="AO6" s="120"/>
      <c r="AP6" s="120"/>
      <c r="AQ6" s="120"/>
      <c r="AR6" s="120"/>
    </row>
    <row r="7" spans="1:44" s="68" customFormat="1" ht="33.75" customHeight="1">
      <c r="A7" s="95"/>
      <c r="B7" s="95"/>
      <c r="C7" s="95"/>
      <c r="D7" s="96"/>
      <c r="E7" s="92"/>
      <c r="F7" s="93"/>
      <c r="G7" s="94"/>
      <c r="H7" s="96"/>
      <c r="I7" s="102"/>
      <c r="J7" s="102"/>
      <c r="K7" s="102"/>
      <c r="L7" s="100"/>
      <c r="M7" s="95"/>
      <c r="N7" s="102"/>
      <c r="O7" s="95"/>
      <c r="P7" s="103"/>
      <c r="Q7" s="101"/>
      <c r="R7" s="102"/>
      <c r="S7" s="103"/>
      <c r="T7" s="113"/>
      <c r="U7" s="103"/>
      <c r="V7" s="114"/>
      <c r="X7" s="115"/>
      <c r="Y7" s="102"/>
      <c r="Z7" s="118"/>
      <c r="AA7" s="119"/>
      <c r="AD7" s="120"/>
      <c r="AE7" s="120"/>
      <c r="AF7" s="120"/>
      <c r="AG7" s="120"/>
      <c r="AH7" s="120"/>
      <c r="AI7" s="120"/>
      <c r="AM7" s="120"/>
      <c r="AN7" s="120"/>
      <c r="AO7" s="120"/>
      <c r="AP7" s="120"/>
      <c r="AQ7" s="120"/>
      <c r="AR7" s="120"/>
    </row>
    <row r="8" spans="1:44" s="68" customFormat="1" ht="33.75" customHeight="1">
      <c r="A8" s="95"/>
      <c r="B8" s="95"/>
      <c r="C8" s="95"/>
      <c r="D8" s="96"/>
      <c r="E8" s="92">
        <f aca="true" t="shared" si="0" ref="E5:E36">IF(B8="","",CONCATENATE($B8,"-",$F8,"-",$C8,"-",$D8))</f>
      </c>
      <c r="F8" s="93">
        <f>IF(H8="","",VLOOKUP(H8,'书目编类'!C6:F27,2,0))</f>
      </c>
      <c r="G8" s="94">
        <f aca="true" t="shared" si="1" ref="G5:G36">A8</f>
        <v>0</v>
      </c>
      <c r="H8" s="96"/>
      <c r="I8" s="102" t="s">
        <v>35</v>
      </c>
      <c r="J8" s="102"/>
      <c r="K8" s="102"/>
      <c r="L8" s="100">
        <f aca="true" t="shared" si="2" ref="L5:L15">IF(K8="","",HYPERLINK("#"&amp;K8,K8&amp;"简介"))</f>
      </c>
      <c r="M8" s="95"/>
      <c r="N8" s="102"/>
      <c r="O8" s="95"/>
      <c r="P8" s="103"/>
      <c r="Q8" s="101"/>
      <c r="R8" s="102"/>
      <c r="S8" s="103"/>
      <c r="T8" s="113">
        <f aca="true" t="shared" si="3" ref="T5:T36">IF(S8&lt;&gt;"",S8+$U$2,"")</f>
      </c>
      <c r="U8" s="103"/>
      <c r="V8" s="116">
        <f aca="true" t="shared" si="4" ref="V5:V36">IF(U8&gt;T8,"超期"&amp;(U8-T8)&amp;"天",IF(S8&lt;&gt;"","未超期",""))</f>
      </c>
      <c r="X8" s="115"/>
      <c r="Y8" s="102" t="s">
        <v>36</v>
      </c>
      <c r="Z8" s="118"/>
      <c r="AA8" s="119"/>
      <c r="AD8" s="120"/>
      <c r="AE8" s="120"/>
      <c r="AF8" s="120"/>
      <c r="AG8" s="120"/>
      <c r="AH8" s="120"/>
      <c r="AI8" s="120"/>
      <c r="AM8" s="120"/>
      <c r="AN8" s="120"/>
      <c r="AO8" s="120"/>
      <c r="AP8" s="120"/>
      <c r="AQ8" s="120"/>
      <c r="AR8" s="120"/>
    </row>
    <row r="9" spans="1:44" s="68" customFormat="1" ht="33.75" customHeight="1">
      <c r="A9" s="95"/>
      <c r="B9" s="95"/>
      <c r="C9" s="95"/>
      <c r="D9" s="96"/>
      <c r="E9" s="92">
        <f t="shared" si="0"/>
      </c>
      <c r="F9" s="93">
        <f>IF(H9="","",VLOOKUP(H9,'书目编类'!C7:F28,2,0))</f>
      </c>
      <c r="G9" s="94">
        <f t="shared" si="1"/>
        <v>0</v>
      </c>
      <c r="H9" s="96"/>
      <c r="I9" s="102"/>
      <c r="J9" s="102"/>
      <c r="K9" s="102"/>
      <c r="L9" s="100">
        <f t="shared" si="2"/>
      </c>
      <c r="M9" s="95"/>
      <c r="N9" s="102"/>
      <c r="O9" s="95"/>
      <c r="P9" s="103"/>
      <c r="Q9" s="101"/>
      <c r="R9" s="102"/>
      <c r="S9" s="103"/>
      <c r="T9" s="113">
        <f t="shared" si="3"/>
      </c>
      <c r="U9" s="103"/>
      <c r="V9" s="116">
        <f t="shared" si="4"/>
      </c>
      <c r="X9" s="115"/>
      <c r="Y9" s="118"/>
      <c r="Z9" s="118"/>
      <c r="AA9" s="119"/>
      <c r="AD9" s="120"/>
      <c r="AE9" s="120"/>
      <c r="AF9" s="120"/>
      <c r="AG9" s="120"/>
      <c r="AH9" s="120"/>
      <c r="AI9" s="120"/>
      <c r="AM9" s="120"/>
      <c r="AN9" s="120"/>
      <c r="AO9" s="120"/>
      <c r="AP9" s="120"/>
      <c r="AQ9" s="120"/>
      <c r="AR9" s="120"/>
    </row>
    <row r="10" spans="1:44" s="68" customFormat="1" ht="33.75" customHeight="1">
      <c r="A10" s="95"/>
      <c r="B10" s="95"/>
      <c r="C10" s="95"/>
      <c r="D10" s="96"/>
      <c r="E10" s="92">
        <f t="shared" si="0"/>
      </c>
      <c r="F10" s="93">
        <f>IF(H10="","",VLOOKUP(H10,'书目编类'!C8:F29,2,0))</f>
      </c>
      <c r="G10" s="94">
        <f t="shared" si="1"/>
        <v>0</v>
      </c>
      <c r="H10" s="96"/>
      <c r="I10" s="102"/>
      <c r="J10" s="102"/>
      <c r="K10" s="102"/>
      <c r="L10" s="100">
        <f t="shared" si="2"/>
      </c>
      <c r="M10" s="95"/>
      <c r="N10" s="102"/>
      <c r="O10" s="95"/>
      <c r="P10" s="103"/>
      <c r="Q10" s="101"/>
      <c r="R10" s="102"/>
      <c r="S10" s="103"/>
      <c r="T10" s="113">
        <f t="shared" si="3"/>
      </c>
      <c r="U10" s="103"/>
      <c r="V10" s="116">
        <f t="shared" si="4"/>
      </c>
      <c r="X10" s="115"/>
      <c r="Y10" s="118"/>
      <c r="Z10" s="118"/>
      <c r="AA10" s="119"/>
      <c r="AD10" s="120"/>
      <c r="AE10" s="120"/>
      <c r="AF10" s="120"/>
      <c r="AG10" s="120"/>
      <c r="AH10" s="120"/>
      <c r="AI10" s="120"/>
      <c r="AM10" s="120"/>
      <c r="AN10" s="120"/>
      <c r="AO10" s="120"/>
      <c r="AP10" s="120"/>
      <c r="AQ10" s="120"/>
      <c r="AR10" s="120"/>
    </row>
    <row r="11" spans="1:44" s="68" customFormat="1" ht="33.75" customHeight="1">
      <c r="A11" s="95"/>
      <c r="B11" s="95"/>
      <c r="C11" s="95"/>
      <c r="D11" s="96"/>
      <c r="E11" s="92">
        <f t="shared" si="0"/>
      </c>
      <c r="F11" s="93">
        <f>IF(H11="","",VLOOKUP(H11,'书目编类'!C9:F30,2,0))</f>
      </c>
      <c r="G11" s="94">
        <f t="shared" si="1"/>
        <v>0</v>
      </c>
      <c r="H11" s="96"/>
      <c r="I11" s="102"/>
      <c r="J11" s="102"/>
      <c r="K11" s="102"/>
      <c r="L11" s="100">
        <f t="shared" si="2"/>
      </c>
      <c r="M11" s="95"/>
      <c r="N11" s="102"/>
      <c r="O11" s="95"/>
      <c r="P11" s="103"/>
      <c r="Q11" s="101"/>
      <c r="R11" s="102"/>
      <c r="S11" s="103"/>
      <c r="T11" s="113">
        <f t="shared" si="3"/>
      </c>
      <c r="U11" s="103"/>
      <c r="V11" s="116">
        <f t="shared" si="4"/>
      </c>
      <c r="X11" s="115"/>
      <c r="Y11" s="118"/>
      <c r="Z11" s="118"/>
      <c r="AA11" s="119"/>
      <c r="AD11" s="120"/>
      <c r="AE11" s="120"/>
      <c r="AF11" s="120"/>
      <c r="AG11" s="120"/>
      <c r="AH11" s="120"/>
      <c r="AI11" s="120"/>
      <c r="AM11" s="120"/>
      <c r="AN11" s="120"/>
      <c r="AO11" s="120"/>
      <c r="AP11" s="120"/>
      <c r="AQ11" s="120"/>
      <c r="AR11" s="120"/>
    </row>
    <row r="12" spans="1:44" s="68" customFormat="1" ht="33.75" customHeight="1">
      <c r="A12" s="95"/>
      <c r="B12" s="95"/>
      <c r="C12" s="95"/>
      <c r="D12" s="96"/>
      <c r="E12" s="92">
        <f t="shared" si="0"/>
      </c>
      <c r="F12" s="93">
        <f>IF(H12="","",VLOOKUP(H12,'书目编类'!C10:F31,2,0))</f>
      </c>
      <c r="G12" s="94">
        <f t="shared" si="1"/>
        <v>0</v>
      </c>
      <c r="H12" s="96"/>
      <c r="I12" s="102"/>
      <c r="J12" s="102"/>
      <c r="K12" s="102"/>
      <c r="L12" s="100">
        <f t="shared" si="2"/>
      </c>
      <c r="M12" s="95"/>
      <c r="N12" s="102"/>
      <c r="O12" s="95"/>
      <c r="P12" s="103"/>
      <c r="Q12" s="101"/>
      <c r="R12" s="102"/>
      <c r="S12" s="103"/>
      <c r="T12" s="113">
        <f t="shared" si="3"/>
      </c>
      <c r="U12" s="103"/>
      <c r="V12" s="116">
        <f t="shared" si="4"/>
      </c>
      <c r="X12" s="115"/>
      <c r="Y12" s="118"/>
      <c r="Z12" s="118"/>
      <c r="AA12" s="119"/>
      <c r="AD12" s="120"/>
      <c r="AE12" s="120"/>
      <c r="AF12" s="120"/>
      <c r="AG12" s="120"/>
      <c r="AH12" s="120"/>
      <c r="AI12" s="120"/>
      <c r="AM12" s="120"/>
      <c r="AN12" s="120"/>
      <c r="AO12" s="120"/>
      <c r="AP12" s="120"/>
      <c r="AQ12" s="120"/>
      <c r="AR12" s="120"/>
    </row>
    <row r="13" spans="1:44" s="68" customFormat="1" ht="33.75" customHeight="1">
      <c r="A13" s="95"/>
      <c r="B13" s="95"/>
      <c r="C13" s="95"/>
      <c r="D13" s="96"/>
      <c r="E13" s="92">
        <f t="shared" si="0"/>
      </c>
      <c r="F13" s="93">
        <f>IF(H13="","",VLOOKUP(H13,'书目编类'!C11:F32,2,0))</f>
      </c>
      <c r="G13" s="94">
        <f t="shared" si="1"/>
        <v>0</v>
      </c>
      <c r="H13" s="96"/>
      <c r="I13" s="102"/>
      <c r="J13" s="102"/>
      <c r="K13" s="102"/>
      <c r="L13" s="100">
        <f t="shared" si="2"/>
      </c>
      <c r="M13" s="95"/>
      <c r="N13" s="102"/>
      <c r="O13" s="95"/>
      <c r="P13" s="103"/>
      <c r="Q13" s="101"/>
      <c r="R13" s="102"/>
      <c r="S13" s="103"/>
      <c r="T13" s="113">
        <f t="shared" si="3"/>
      </c>
      <c r="U13" s="103"/>
      <c r="V13" s="116">
        <f t="shared" si="4"/>
      </c>
      <c r="X13" s="115"/>
      <c r="Y13" s="118"/>
      <c r="Z13" s="118"/>
      <c r="AA13" s="119"/>
      <c r="AD13" s="120"/>
      <c r="AE13" s="120"/>
      <c r="AF13" s="120"/>
      <c r="AG13" s="120"/>
      <c r="AH13" s="120"/>
      <c r="AI13" s="120"/>
      <c r="AM13" s="120"/>
      <c r="AN13" s="120"/>
      <c r="AO13" s="120"/>
      <c r="AP13" s="120"/>
      <c r="AQ13" s="120"/>
      <c r="AR13" s="120"/>
    </row>
    <row r="14" spans="1:44" s="68" customFormat="1" ht="33.75" customHeight="1">
      <c r="A14" s="95"/>
      <c r="B14" s="95"/>
      <c r="C14" s="95"/>
      <c r="D14" s="96"/>
      <c r="E14" s="92">
        <f t="shared" si="0"/>
      </c>
      <c r="F14" s="93">
        <f>IF(H14="","",VLOOKUP(H14,'书目编类'!C12:F33,2,0))</f>
      </c>
      <c r="G14" s="94">
        <f t="shared" si="1"/>
        <v>0</v>
      </c>
      <c r="H14" s="96"/>
      <c r="I14" s="102"/>
      <c r="J14" s="102"/>
      <c r="K14" s="102"/>
      <c r="L14" s="100">
        <f t="shared" si="2"/>
      </c>
      <c r="M14" s="95"/>
      <c r="N14" s="102"/>
      <c r="O14" s="95"/>
      <c r="P14" s="103"/>
      <c r="Q14" s="101"/>
      <c r="R14" s="102"/>
      <c r="S14" s="103"/>
      <c r="T14" s="113">
        <f t="shared" si="3"/>
      </c>
      <c r="U14" s="103"/>
      <c r="V14" s="116">
        <f t="shared" si="4"/>
      </c>
      <c r="X14" s="115"/>
      <c r="Y14" s="118"/>
      <c r="Z14" s="118"/>
      <c r="AA14" s="119"/>
      <c r="AD14" s="120"/>
      <c r="AE14" s="120"/>
      <c r="AF14" s="120"/>
      <c r="AG14" s="120"/>
      <c r="AH14" s="120"/>
      <c r="AI14" s="120"/>
      <c r="AM14" s="120"/>
      <c r="AN14" s="120"/>
      <c r="AO14" s="120"/>
      <c r="AP14" s="120"/>
      <c r="AQ14" s="120"/>
      <c r="AR14" s="120"/>
    </row>
    <row r="15" spans="1:44" s="68" customFormat="1" ht="33.75" customHeight="1">
      <c r="A15" s="95"/>
      <c r="B15" s="95"/>
      <c r="C15" s="95"/>
      <c r="D15" s="96"/>
      <c r="E15" s="92">
        <f t="shared" si="0"/>
      </c>
      <c r="F15" s="93">
        <f>IF(H15="","",VLOOKUP(H15,'书目编类'!C13:F34,2,0))</f>
      </c>
      <c r="G15" s="94">
        <f t="shared" si="1"/>
        <v>0</v>
      </c>
      <c r="H15" s="96"/>
      <c r="I15" s="102"/>
      <c r="J15" s="102"/>
      <c r="K15" s="102"/>
      <c r="L15" s="100">
        <f t="shared" si="2"/>
      </c>
      <c r="M15" s="95"/>
      <c r="N15" s="102"/>
      <c r="O15" s="95"/>
      <c r="P15" s="103"/>
      <c r="Q15" s="101"/>
      <c r="R15" s="102"/>
      <c r="S15" s="103"/>
      <c r="T15" s="113">
        <f t="shared" si="3"/>
      </c>
      <c r="U15" s="103"/>
      <c r="V15" s="116">
        <f t="shared" si="4"/>
      </c>
      <c r="X15" s="115"/>
      <c r="Y15" s="118"/>
      <c r="Z15" s="118"/>
      <c r="AA15" s="119"/>
      <c r="AD15" s="120"/>
      <c r="AE15" s="120"/>
      <c r="AF15" s="120"/>
      <c r="AG15" s="120"/>
      <c r="AH15" s="120"/>
      <c r="AI15" s="120"/>
      <c r="AM15" s="120"/>
      <c r="AN15" s="120"/>
      <c r="AO15" s="120"/>
      <c r="AP15" s="120"/>
      <c r="AQ15" s="120"/>
      <c r="AR15" s="120"/>
    </row>
    <row r="16" spans="1:44" s="68" customFormat="1" ht="33.75" customHeight="1">
      <c r="A16" s="95"/>
      <c r="B16" s="95"/>
      <c r="C16" s="95"/>
      <c r="D16" s="96"/>
      <c r="E16" s="92">
        <f t="shared" si="0"/>
      </c>
      <c r="F16" s="93">
        <f>IF(H16="","",VLOOKUP(H16,'书目编类'!C14:F35,2,0))</f>
      </c>
      <c r="G16" s="94">
        <f t="shared" si="1"/>
        <v>0</v>
      </c>
      <c r="H16" s="96"/>
      <c r="I16" s="102"/>
      <c r="J16" s="102"/>
      <c r="K16" s="102"/>
      <c r="L16" s="100"/>
      <c r="M16" s="95"/>
      <c r="N16" s="102"/>
      <c r="O16" s="95"/>
      <c r="P16" s="103"/>
      <c r="Q16" s="101"/>
      <c r="R16" s="102"/>
      <c r="S16" s="103"/>
      <c r="T16" s="113">
        <f t="shared" si="3"/>
      </c>
      <c r="U16" s="103"/>
      <c r="V16" s="116">
        <f t="shared" si="4"/>
      </c>
      <c r="X16" s="115"/>
      <c r="Y16" s="118"/>
      <c r="Z16" s="118"/>
      <c r="AA16" s="119"/>
      <c r="AD16" s="120"/>
      <c r="AE16" s="120"/>
      <c r="AF16" s="120"/>
      <c r="AG16" s="120"/>
      <c r="AH16" s="120"/>
      <c r="AI16" s="120"/>
      <c r="AM16" s="120"/>
      <c r="AN16" s="120"/>
      <c r="AO16" s="120"/>
      <c r="AP16" s="120"/>
      <c r="AQ16" s="120"/>
      <c r="AR16" s="120"/>
    </row>
    <row r="17" spans="1:44" s="68" customFormat="1" ht="33.75" customHeight="1">
      <c r="A17" s="95"/>
      <c r="B17" s="95"/>
      <c r="C17" s="95"/>
      <c r="D17" s="96"/>
      <c r="E17" s="92">
        <f t="shared" si="0"/>
      </c>
      <c r="F17" s="93">
        <f>IF(H17="","",VLOOKUP(H17,'书目编类'!C15:F36,2,0))</f>
      </c>
      <c r="G17" s="94">
        <f t="shared" si="1"/>
        <v>0</v>
      </c>
      <c r="H17" s="96"/>
      <c r="I17" s="102"/>
      <c r="J17" s="102"/>
      <c r="K17" s="102"/>
      <c r="L17" s="100">
        <f aca="true" t="shared" si="5" ref="L17:L48">IF(K17="","",HYPERLINK("#"&amp;K17,K17&amp;"简介"))</f>
      </c>
      <c r="M17" s="95"/>
      <c r="N17" s="102"/>
      <c r="O17" s="95"/>
      <c r="P17" s="103"/>
      <c r="Q17" s="101"/>
      <c r="R17" s="102"/>
      <c r="S17" s="103"/>
      <c r="T17" s="113">
        <f t="shared" si="3"/>
      </c>
      <c r="U17" s="103"/>
      <c r="V17" s="116">
        <f t="shared" si="4"/>
      </c>
      <c r="X17" s="115"/>
      <c r="Y17" s="118"/>
      <c r="Z17" s="118"/>
      <c r="AA17" s="119"/>
      <c r="AD17" s="120"/>
      <c r="AE17" s="120"/>
      <c r="AF17" s="120"/>
      <c r="AG17" s="120"/>
      <c r="AH17" s="120"/>
      <c r="AI17" s="120"/>
      <c r="AM17" s="120"/>
      <c r="AN17" s="120"/>
      <c r="AO17" s="120"/>
      <c r="AP17" s="120"/>
      <c r="AQ17" s="120"/>
      <c r="AR17" s="120"/>
    </row>
    <row r="18" spans="1:44" s="68" customFormat="1" ht="33.75" customHeight="1">
      <c r="A18" s="95"/>
      <c r="B18" s="95"/>
      <c r="C18" s="95"/>
      <c r="D18" s="96"/>
      <c r="E18" s="92">
        <f t="shared" si="0"/>
      </c>
      <c r="F18" s="93">
        <f>IF(H18="","",VLOOKUP(H18,'书目编类'!C16:F37,2,0))</f>
      </c>
      <c r="G18" s="94">
        <f t="shared" si="1"/>
        <v>0</v>
      </c>
      <c r="H18" s="96"/>
      <c r="I18" s="102"/>
      <c r="J18" s="102"/>
      <c r="K18" s="102"/>
      <c r="L18" s="100">
        <f t="shared" si="5"/>
      </c>
      <c r="M18" s="95"/>
      <c r="N18" s="102"/>
      <c r="O18" s="95"/>
      <c r="P18" s="103"/>
      <c r="Q18" s="101"/>
      <c r="R18" s="102"/>
      <c r="S18" s="103"/>
      <c r="T18" s="113">
        <f t="shared" si="3"/>
      </c>
      <c r="U18" s="103"/>
      <c r="V18" s="116">
        <f t="shared" si="4"/>
      </c>
      <c r="X18" s="115"/>
      <c r="Y18" s="118"/>
      <c r="Z18" s="118"/>
      <c r="AA18" s="119"/>
      <c r="AD18" s="120"/>
      <c r="AE18" s="120"/>
      <c r="AF18" s="120"/>
      <c r="AG18" s="120"/>
      <c r="AH18" s="120"/>
      <c r="AI18" s="120"/>
      <c r="AM18" s="120"/>
      <c r="AN18" s="120"/>
      <c r="AO18" s="120"/>
      <c r="AP18" s="120"/>
      <c r="AQ18" s="120"/>
      <c r="AR18" s="120"/>
    </row>
    <row r="19" spans="1:22" ht="33.75" customHeight="1">
      <c r="A19" s="95"/>
      <c r="B19" s="95"/>
      <c r="C19" s="95"/>
      <c r="D19" s="96"/>
      <c r="E19" s="92">
        <f t="shared" si="0"/>
      </c>
      <c r="F19" s="93">
        <f>IF(H19="","",VLOOKUP(H19,'书目编类'!C17:F38,2,0))</f>
      </c>
      <c r="G19" s="94">
        <f t="shared" si="1"/>
        <v>0</v>
      </c>
      <c r="H19" s="96"/>
      <c r="I19" s="102"/>
      <c r="J19" s="102"/>
      <c r="K19" s="102"/>
      <c r="L19" s="100">
        <f t="shared" si="5"/>
      </c>
      <c r="M19" s="95"/>
      <c r="N19" s="102"/>
      <c r="O19" s="95"/>
      <c r="P19" s="103"/>
      <c r="Q19" s="101"/>
      <c r="R19" s="102"/>
      <c r="S19" s="103"/>
      <c r="T19" s="113">
        <f t="shared" si="3"/>
      </c>
      <c r="U19" s="103"/>
      <c r="V19" s="116">
        <f t="shared" si="4"/>
      </c>
    </row>
    <row r="20" spans="1:22" ht="33.75" customHeight="1">
      <c r="A20" s="95"/>
      <c r="B20" s="95"/>
      <c r="C20" s="95"/>
      <c r="D20" s="96"/>
      <c r="E20" s="92">
        <f t="shared" si="0"/>
      </c>
      <c r="F20" s="93">
        <f>IF(H20="","",VLOOKUP(H20,'书目编类'!C18:F39,2,0))</f>
      </c>
      <c r="G20" s="94">
        <f t="shared" si="1"/>
        <v>0</v>
      </c>
      <c r="H20" s="96"/>
      <c r="I20" s="102"/>
      <c r="J20" s="102"/>
      <c r="K20" s="102"/>
      <c r="L20" s="100">
        <f t="shared" si="5"/>
      </c>
      <c r="M20" s="95"/>
      <c r="N20" s="102"/>
      <c r="O20" s="95"/>
      <c r="P20" s="103"/>
      <c r="Q20" s="101"/>
      <c r="R20" s="102"/>
      <c r="S20" s="103"/>
      <c r="T20" s="113">
        <f t="shared" si="3"/>
      </c>
      <c r="U20" s="103"/>
      <c r="V20" s="116">
        <f t="shared" si="4"/>
      </c>
    </row>
    <row r="21" spans="1:22" ht="33.75" customHeight="1">
      <c r="A21" s="95"/>
      <c r="B21" s="95"/>
      <c r="C21" s="95"/>
      <c r="D21" s="96"/>
      <c r="E21" s="92">
        <f t="shared" si="0"/>
      </c>
      <c r="F21" s="93">
        <f>IF(H21="","",VLOOKUP(H21,'书目编类'!C19:F40,2,0))</f>
      </c>
      <c r="G21" s="94">
        <f t="shared" si="1"/>
        <v>0</v>
      </c>
      <c r="H21" s="96"/>
      <c r="I21" s="102"/>
      <c r="J21" s="102"/>
      <c r="K21" s="102"/>
      <c r="L21" s="100">
        <f t="shared" si="5"/>
      </c>
      <c r="M21" s="95"/>
      <c r="N21" s="102"/>
      <c r="O21" s="95"/>
      <c r="P21" s="103"/>
      <c r="Q21" s="101"/>
      <c r="R21" s="102"/>
      <c r="S21" s="103"/>
      <c r="T21" s="113">
        <f t="shared" si="3"/>
      </c>
      <c r="U21" s="103"/>
      <c r="V21" s="116">
        <f t="shared" si="4"/>
      </c>
    </row>
    <row r="22" spans="1:22" ht="33.75" customHeight="1">
      <c r="A22" s="95"/>
      <c r="B22" s="95"/>
      <c r="C22" s="95"/>
      <c r="D22" s="96"/>
      <c r="E22" s="92">
        <f t="shared" si="0"/>
      </c>
      <c r="F22" s="93">
        <f>IF(H22="","",VLOOKUP(H22,'书目编类'!C20:F41,2,0))</f>
      </c>
      <c r="G22" s="94">
        <f t="shared" si="1"/>
        <v>0</v>
      </c>
      <c r="H22" s="96"/>
      <c r="I22" s="102"/>
      <c r="J22" s="102"/>
      <c r="K22" s="102"/>
      <c r="L22" s="100">
        <f t="shared" si="5"/>
      </c>
      <c r="M22" s="95"/>
      <c r="N22" s="102"/>
      <c r="O22" s="95"/>
      <c r="P22" s="103"/>
      <c r="Q22" s="101"/>
      <c r="R22" s="102"/>
      <c r="S22" s="103"/>
      <c r="T22" s="113">
        <f t="shared" si="3"/>
      </c>
      <c r="U22" s="103"/>
      <c r="V22" s="116">
        <f t="shared" si="4"/>
      </c>
    </row>
    <row r="23" spans="1:22" ht="33.75" customHeight="1">
      <c r="A23" s="95"/>
      <c r="B23" s="95"/>
      <c r="C23" s="95"/>
      <c r="D23" s="96"/>
      <c r="E23" s="92">
        <f t="shared" si="0"/>
      </c>
      <c r="F23" s="93">
        <f>IF(H23="","",VLOOKUP(H23,'书目编类'!C21:F42,2,0))</f>
      </c>
      <c r="G23" s="94">
        <f t="shared" si="1"/>
        <v>0</v>
      </c>
      <c r="H23" s="96"/>
      <c r="I23" s="102"/>
      <c r="J23" s="102"/>
      <c r="K23" s="102"/>
      <c r="L23" s="100">
        <f t="shared" si="5"/>
      </c>
      <c r="M23" s="95"/>
      <c r="N23" s="102"/>
      <c r="O23" s="95"/>
      <c r="P23" s="103"/>
      <c r="Q23" s="101"/>
      <c r="R23" s="102"/>
      <c r="S23" s="103"/>
      <c r="T23" s="113">
        <f t="shared" si="3"/>
      </c>
      <c r="U23" s="103"/>
      <c r="V23" s="116">
        <f t="shared" si="4"/>
      </c>
    </row>
    <row r="24" spans="1:22" ht="33.75" customHeight="1">
      <c r="A24" s="95"/>
      <c r="B24" s="95"/>
      <c r="C24" s="95"/>
      <c r="D24" s="96"/>
      <c r="E24" s="92">
        <f t="shared" si="0"/>
      </c>
      <c r="F24" s="93">
        <f>IF(H24="","",VLOOKUP(H24,'书目编类'!C22:F43,2,0))</f>
      </c>
      <c r="G24" s="94">
        <f t="shared" si="1"/>
        <v>0</v>
      </c>
      <c r="H24" s="96"/>
      <c r="I24" s="102"/>
      <c r="J24" s="102"/>
      <c r="K24" s="102"/>
      <c r="L24" s="100">
        <f t="shared" si="5"/>
      </c>
      <c r="M24" s="95"/>
      <c r="N24" s="102"/>
      <c r="O24" s="95"/>
      <c r="P24" s="103"/>
      <c r="Q24" s="101"/>
      <c r="R24" s="102"/>
      <c r="S24" s="103"/>
      <c r="T24" s="113">
        <f t="shared" si="3"/>
      </c>
      <c r="U24" s="103"/>
      <c r="V24" s="116">
        <f t="shared" si="4"/>
      </c>
    </row>
    <row r="25" spans="1:22" ht="33.75" customHeight="1">
      <c r="A25" s="95"/>
      <c r="B25" s="95"/>
      <c r="C25" s="95"/>
      <c r="D25" s="96"/>
      <c r="E25" s="92">
        <f t="shared" si="0"/>
      </c>
      <c r="F25" s="93">
        <f>IF(H25="","",VLOOKUP(H25,'书目编类'!C23:F44,2,0))</f>
      </c>
      <c r="G25" s="94">
        <f t="shared" si="1"/>
        <v>0</v>
      </c>
      <c r="H25" s="96"/>
      <c r="I25" s="102"/>
      <c r="J25" s="102"/>
      <c r="K25" s="102"/>
      <c r="L25" s="100">
        <f t="shared" si="5"/>
      </c>
      <c r="M25" s="95"/>
      <c r="N25" s="102"/>
      <c r="O25" s="95"/>
      <c r="P25" s="103"/>
      <c r="Q25" s="101"/>
      <c r="R25" s="102"/>
      <c r="S25" s="103"/>
      <c r="T25" s="113">
        <f t="shared" si="3"/>
      </c>
      <c r="U25" s="103"/>
      <c r="V25" s="116">
        <f t="shared" si="4"/>
      </c>
    </row>
    <row r="26" spans="1:22" ht="33.75" customHeight="1">
      <c r="A26" s="95"/>
      <c r="B26" s="95"/>
      <c r="C26" s="95"/>
      <c r="D26" s="96"/>
      <c r="E26" s="92">
        <f t="shared" si="0"/>
      </c>
      <c r="F26" s="93">
        <f>IF(H26="","",VLOOKUP(H26,'书目编类'!C24:F45,2,0))</f>
      </c>
      <c r="G26" s="94">
        <f t="shared" si="1"/>
        <v>0</v>
      </c>
      <c r="H26" s="96"/>
      <c r="I26" s="102"/>
      <c r="J26" s="102"/>
      <c r="K26" s="102"/>
      <c r="L26" s="100">
        <f t="shared" si="5"/>
      </c>
      <c r="M26" s="95"/>
      <c r="N26" s="102"/>
      <c r="O26" s="95"/>
      <c r="P26" s="103"/>
      <c r="Q26" s="101"/>
      <c r="R26" s="102"/>
      <c r="S26" s="103"/>
      <c r="T26" s="113">
        <f t="shared" si="3"/>
      </c>
      <c r="U26" s="103"/>
      <c r="V26" s="116">
        <f t="shared" si="4"/>
      </c>
    </row>
    <row r="27" spans="1:22" ht="33.75" customHeight="1">
      <c r="A27" s="95"/>
      <c r="B27" s="95"/>
      <c r="C27" s="95"/>
      <c r="D27" s="96"/>
      <c r="E27" s="92">
        <f t="shared" si="0"/>
      </c>
      <c r="F27" s="93">
        <f>IF(H27="","",VLOOKUP(H27,'书目编类'!C25:F46,2,0))</f>
      </c>
      <c r="G27" s="94">
        <f t="shared" si="1"/>
        <v>0</v>
      </c>
      <c r="H27" s="96"/>
      <c r="I27" s="102"/>
      <c r="J27" s="102"/>
      <c r="K27" s="102"/>
      <c r="L27" s="100">
        <f t="shared" si="5"/>
      </c>
      <c r="M27" s="95"/>
      <c r="N27" s="102"/>
      <c r="O27" s="95"/>
      <c r="P27" s="103"/>
      <c r="Q27" s="101"/>
      <c r="R27" s="102"/>
      <c r="S27" s="103"/>
      <c r="T27" s="113">
        <f t="shared" si="3"/>
      </c>
      <c r="U27" s="103"/>
      <c r="V27" s="116">
        <f t="shared" si="4"/>
      </c>
    </row>
    <row r="28" spans="1:22" ht="33.75" customHeight="1">
      <c r="A28" s="95"/>
      <c r="B28" s="95"/>
      <c r="C28" s="95"/>
      <c r="D28" s="96"/>
      <c r="E28" s="92">
        <f t="shared" si="0"/>
      </c>
      <c r="F28" s="93">
        <f>IF(H28="","",VLOOKUP(H28,'书目编类'!C26:F47,2,0))</f>
      </c>
      <c r="G28" s="94">
        <f t="shared" si="1"/>
        <v>0</v>
      </c>
      <c r="H28" s="96"/>
      <c r="I28" s="102"/>
      <c r="J28" s="102"/>
      <c r="K28" s="102"/>
      <c r="L28" s="100">
        <f t="shared" si="5"/>
      </c>
      <c r="M28" s="95"/>
      <c r="N28" s="102"/>
      <c r="O28" s="95"/>
      <c r="P28" s="103"/>
      <c r="Q28" s="101"/>
      <c r="R28" s="102"/>
      <c r="S28" s="103"/>
      <c r="T28" s="113">
        <f t="shared" si="3"/>
      </c>
      <c r="U28" s="103"/>
      <c r="V28" s="116">
        <f t="shared" si="4"/>
      </c>
    </row>
    <row r="29" spans="1:22" ht="33.75" customHeight="1">
      <c r="A29" s="95"/>
      <c r="B29" s="95"/>
      <c r="C29" s="95"/>
      <c r="D29" s="96"/>
      <c r="E29" s="92">
        <f t="shared" si="0"/>
      </c>
      <c r="F29" s="93">
        <f>IF(H29="","",VLOOKUP(H29,'书目编类'!C27:F48,2,0))</f>
      </c>
      <c r="G29" s="94">
        <f t="shared" si="1"/>
        <v>0</v>
      </c>
      <c r="H29" s="96"/>
      <c r="I29" s="102"/>
      <c r="J29" s="102"/>
      <c r="K29" s="102"/>
      <c r="L29" s="100">
        <f t="shared" si="5"/>
      </c>
      <c r="M29" s="95"/>
      <c r="N29" s="102"/>
      <c r="O29" s="95"/>
      <c r="P29" s="103"/>
      <c r="Q29" s="101"/>
      <c r="R29" s="102"/>
      <c r="S29" s="103"/>
      <c r="T29" s="113">
        <f t="shared" si="3"/>
      </c>
      <c r="U29" s="103"/>
      <c r="V29" s="116">
        <f t="shared" si="4"/>
      </c>
    </row>
    <row r="30" spans="1:22" ht="33.75" customHeight="1">
      <c r="A30" s="95"/>
      <c r="B30" s="95"/>
      <c r="C30" s="95"/>
      <c r="D30" s="96"/>
      <c r="E30" s="92">
        <f t="shared" si="0"/>
      </c>
      <c r="F30" s="93">
        <f>IF(H30="","",VLOOKUP(H30,'书目编类'!C28:F49,2,0))</f>
      </c>
      <c r="G30" s="94">
        <f t="shared" si="1"/>
        <v>0</v>
      </c>
      <c r="H30" s="96"/>
      <c r="I30" s="102"/>
      <c r="J30" s="102"/>
      <c r="K30" s="102"/>
      <c r="L30" s="100">
        <f t="shared" si="5"/>
      </c>
      <c r="M30" s="95"/>
      <c r="N30" s="102"/>
      <c r="O30" s="95"/>
      <c r="P30" s="103"/>
      <c r="Q30" s="101"/>
      <c r="R30" s="102"/>
      <c r="S30" s="103"/>
      <c r="T30" s="113">
        <f t="shared" si="3"/>
      </c>
      <c r="U30" s="103"/>
      <c r="V30" s="116">
        <f t="shared" si="4"/>
      </c>
    </row>
    <row r="31" spans="1:22" ht="33.75" customHeight="1">
      <c r="A31" s="95"/>
      <c r="B31" s="95"/>
      <c r="C31" s="95"/>
      <c r="D31" s="96"/>
      <c r="E31" s="92">
        <f t="shared" si="0"/>
      </c>
      <c r="F31" s="93">
        <f>IF(H31="","",VLOOKUP(H31,'书目编类'!C29:F50,2,0))</f>
      </c>
      <c r="G31" s="94">
        <f t="shared" si="1"/>
        <v>0</v>
      </c>
      <c r="H31" s="96"/>
      <c r="I31" s="102"/>
      <c r="J31" s="102"/>
      <c r="K31" s="102"/>
      <c r="L31" s="100">
        <f t="shared" si="5"/>
      </c>
      <c r="M31" s="95"/>
      <c r="N31" s="102"/>
      <c r="O31" s="95"/>
      <c r="P31" s="103"/>
      <c r="Q31" s="101"/>
      <c r="R31" s="102"/>
      <c r="S31" s="103"/>
      <c r="T31" s="113">
        <f t="shared" si="3"/>
      </c>
      <c r="U31" s="103"/>
      <c r="V31" s="116">
        <f t="shared" si="4"/>
      </c>
    </row>
    <row r="32" spans="1:22" ht="33.75" customHeight="1">
      <c r="A32" s="95"/>
      <c r="B32" s="95"/>
      <c r="C32" s="95"/>
      <c r="D32" s="96"/>
      <c r="E32" s="92">
        <f t="shared" si="0"/>
      </c>
      <c r="F32" s="93">
        <f>IF(H32="","",VLOOKUP(H32,'书目编类'!C30:F51,2,0))</f>
      </c>
      <c r="G32" s="94">
        <f t="shared" si="1"/>
        <v>0</v>
      </c>
      <c r="H32" s="96"/>
      <c r="I32" s="102"/>
      <c r="J32" s="102"/>
      <c r="K32" s="102"/>
      <c r="L32" s="100">
        <f t="shared" si="5"/>
      </c>
      <c r="M32" s="95"/>
      <c r="N32" s="102"/>
      <c r="O32" s="95"/>
      <c r="P32" s="103"/>
      <c r="Q32" s="101"/>
      <c r="R32" s="102"/>
      <c r="S32" s="103"/>
      <c r="T32" s="113">
        <f t="shared" si="3"/>
      </c>
      <c r="U32" s="103"/>
      <c r="V32" s="116">
        <f t="shared" si="4"/>
      </c>
    </row>
    <row r="33" spans="1:22" ht="33.75" customHeight="1">
      <c r="A33" s="95"/>
      <c r="B33" s="95"/>
      <c r="C33" s="95"/>
      <c r="D33" s="96"/>
      <c r="E33" s="92">
        <f t="shared" si="0"/>
      </c>
      <c r="F33" s="93">
        <f>IF(H33="","",VLOOKUP(H33,'书目编类'!C31:F52,2,0))</f>
      </c>
      <c r="G33" s="94">
        <f t="shared" si="1"/>
        <v>0</v>
      </c>
      <c r="H33" s="96"/>
      <c r="I33" s="102"/>
      <c r="J33" s="102"/>
      <c r="K33" s="102"/>
      <c r="L33" s="100">
        <f t="shared" si="5"/>
      </c>
      <c r="M33" s="95"/>
      <c r="N33" s="102"/>
      <c r="O33" s="95"/>
      <c r="P33" s="103"/>
      <c r="Q33" s="101"/>
      <c r="R33" s="102"/>
      <c r="S33" s="103"/>
      <c r="T33" s="113">
        <f t="shared" si="3"/>
      </c>
      <c r="U33" s="103"/>
      <c r="V33" s="116">
        <f t="shared" si="4"/>
      </c>
    </row>
    <row r="34" spans="1:22" ht="33.75" customHeight="1">
      <c r="A34" s="95"/>
      <c r="B34" s="95"/>
      <c r="C34" s="95"/>
      <c r="D34" s="96"/>
      <c r="E34" s="92">
        <f t="shared" si="0"/>
      </c>
      <c r="F34" s="93">
        <f>IF(H34="","",VLOOKUP(H34,'书目编类'!C32:F53,2,0))</f>
      </c>
      <c r="G34" s="94">
        <f t="shared" si="1"/>
        <v>0</v>
      </c>
      <c r="H34" s="96"/>
      <c r="I34" s="102"/>
      <c r="J34" s="102"/>
      <c r="K34" s="102"/>
      <c r="L34" s="100">
        <f t="shared" si="5"/>
      </c>
      <c r="M34" s="95"/>
      <c r="N34" s="102"/>
      <c r="O34" s="95"/>
      <c r="P34" s="103"/>
      <c r="Q34" s="101"/>
      <c r="R34" s="102"/>
      <c r="S34" s="103"/>
      <c r="T34" s="113">
        <f t="shared" si="3"/>
      </c>
      <c r="U34" s="103"/>
      <c r="V34" s="116">
        <f t="shared" si="4"/>
      </c>
    </row>
    <row r="35" spans="1:22" ht="33.75" customHeight="1">
      <c r="A35" s="95"/>
      <c r="B35" s="95"/>
      <c r="C35" s="95"/>
      <c r="D35" s="96"/>
      <c r="E35" s="92">
        <f t="shared" si="0"/>
      </c>
      <c r="F35" s="93">
        <f>IF(H35="","",VLOOKUP(H35,'书目编类'!C33:F54,2,0))</f>
      </c>
      <c r="G35" s="94">
        <f t="shared" si="1"/>
        <v>0</v>
      </c>
      <c r="H35" s="96"/>
      <c r="I35" s="102"/>
      <c r="J35" s="102"/>
      <c r="K35" s="102"/>
      <c r="L35" s="100">
        <f t="shared" si="5"/>
      </c>
      <c r="M35" s="95"/>
      <c r="N35" s="102"/>
      <c r="O35" s="95"/>
      <c r="P35" s="103"/>
      <c r="Q35" s="101"/>
      <c r="R35" s="102"/>
      <c r="S35" s="103"/>
      <c r="T35" s="113">
        <f t="shared" si="3"/>
      </c>
      <c r="U35" s="103"/>
      <c r="V35" s="116">
        <f t="shared" si="4"/>
      </c>
    </row>
    <row r="36" spans="1:22" ht="33.75" customHeight="1">
      <c r="A36" s="95"/>
      <c r="B36" s="95"/>
      <c r="C36" s="95"/>
      <c r="D36" s="96"/>
      <c r="E36" s="92">
        <f t="shared" si="0"/>
      </c>
      <c r="F36" s="93">
        <f>IF(H36="","",VLOOKUP(H36,'书目编类'!C34:F55,2,0))</f>
      </c>
      <c r="G36" s="94">
        <f t="shared" si="1"/>
        <v>0</v>
      </c>
      <c r="H36" s="96"/>
      <c r="I36" s="102"/>
      <c r="J36" s="102"/>
      <c r="K36" s="102"/>
      <c r="L36" s="100">
        <f t="shared" si="5"/>
      </c>
      <c r="M36" s="95"/>
      <c r="N36" s="102"/>
      <c r="O36" s="95"/>
      <c r="P36" s="103"/>
      <c r="Q36" s="101"/>
      <c r="R36" s="102"/>
      <c r="S36" s="103"/>
      <c r="T36" s="113">
        <f t="shared" si="3"/>
      </c>
      <c r="U36" s="103"/>
      <c r="V36" s="116">
        <f t="shared" si="4"/>
      </c>
    </row>
    <row r="37" spans="1:22" ht="33.75" customHeight="1">
      <c r="A37" s="95"/>
      <c r="B37" s="95"/>
      <c r="C37" s="95"/>
      <c r="D37" s="96"/>
      <c r="E37" s="92">
        <f aca="true" t="shared" si="6" ref="E37:E68">IF(B37="","",CONCATENATE($B37,"-",$F37,"-",$C37,"-",$D37))</f>
      </c>
      <c r="F37" s="93">
        <f>IF(H37="","",VLOOKUP(H37,'书目编类'!C35:F56,2,0))</f>
      </c>
      <c r="G37" s="94">
        <f aca="true" t="shared" si="7" ref="G37:G68">A37</f>
        <v>0</v>
      </c>
      <c r="H37" s="96"/>
      <c r="I37" s="102"/>
      <c r="J37" s="102"/>
      <c r="K37" s="102"/>
      <c r="L37" s="100">
        <f t="shared" si="5"/>
      </c>
      <c r="M37" s="95"/>
      <c r="N37" s="102"/>
      <c r="O37" s="95"/>
      <c r="P37" s="103"/>
      <c r="Q37" s="101"/>
      <c r="R37" s="102"/>
      <c r="S37" s="103"/>
      <c r="T37" s="113">
        <f aca="true" t="shared" si="8" ref="T37:T68">IF(S37&lt;&gt;"",S37+$U$2,"")</f>
      </c>
      <c r="U37" s="103"/>
      <c r="V37" s="116">
        <f aca="true" t="shared" si="9" ref="V37:V68">IF(U37&gt;T37,"超期"&amp;(U37-T37)&amp;"天",IF(S37&lt;&gt;"","未超期",""))</f>
      </c>
    </row>
    <row r="38" spans="1:22" ht="33.75" customHeight="1">
      <c r="A38" s="95"/>
      <c r="B38" s="95"/>
      <c r="C38" s="95"/>
      <c r="D38" s="96"/>
      <c r="E38" s="92">
        <f t="shared" si="6"/>
      </c>
      <c r="F38" s="93">
        <f>IF(H38="","",VLOOKUP(H38,'书目编类'!C36:F57,2,0))</f>
      </c>
      <c r="G38" s="94">
        <f t="shared" si="7"/>
        <v>0</v>
      </c>
      <c r="H38" s="96"/>
      <c r="I38" s="102"/>
      <c r="J38" s="102"/>
      <c r="K38" s="102"/>
      <c r="L38" s="100">
        <f t="shared" si="5"/>
      </c>
      <c r="M38" s="95"/>
      <c r="N38" s="102"/>
      <c r="O38" s="95"/>
      <c r="P38" s="103"/>
      <c r="Q38" s="101"/>
      <c r="R38" s="102"/>
      <c r="S38" s="103"/>
      <c r="T38" s="113">
        <f t="shared" si="8"/>
      </c>
      <c r="U38" s="103"/>
      <c r="V38" s="116">
        <f t="shared" si="9"/>
      </c>
    </row>
    <row r="39" spans="1:22" ht="33.75" customHeight="1">
      <c r="A39" s="95"/>
      <c r="B39" s="95"/>
      <c r="C39" s="95"/>
      <c r="D39" s="96"/>
      <c r="E39" s="92">
        <f t="shared" si="6"/>
      </c>
      <c r="F39" s="93">
        <f>IF(H39="","",VLOOKUP(H39,'书目编类'!C37:F58,2,0))</f>
      </c>
      <c r="G39" s="94">
        <f t="shared" si="7"/>
        <v>0</v>
      </c>
      <c r="H39" s="96"/>
      <c r="I39" s="102"/>
      <c r="J39" s="102"/>
      <c r="K39" s="102"/>
      <c r="L39" s="100">
        <f t="shared" si="5"/>
      </c>
      <c r="M39" s="95"/>
      <c r="N39" s="102"/>
      <c r="O39" s="95"/>
      <c r="P39" s="103"/>
      <c r="Q39" s="101"/>
      <c r="R39" s="102"/>
      <c r="S39" s="103"/>
      <c r="T39" s="113">
        <f t="shared" si="8"/>
      </c>
      <c r="U39" s="103"/>
      <c r="V39" s="116">
        <f t="shared" si="9"/>
      </c>
    </row>
    <row r="40" spans="1:22" ht="33.75" customHeight="1">
      <c r="A40" s="95"/>
      <c r="B40" s="95"/>
      <c r="C40" s="95"/>
      <c r="D40" s="96"/>
      <c r="E40" s="92">
        <f t="shared" si="6"/>
      </c>
      <c r="F40" s="93">
        <f>IF(H40="","",VLOOKUP(H40,'书目编类'!C38:F59,2,0))</f>
      </c>
      <c r="G40" s="94">
        <f t="shared" si="7"/>
        <v>0</v>
      </c>
      <c r="H40" s="96"/>
      <c r="I40" s="102"/>
      <c r="J40" s="102"/>
      <c r="K40" s="102"/>
      <c r="L40" s="100">
        <f t="shared" si="5"/>
      </c>
      <c r="M40" s="95"/>
      <c r="N40" s="102"/>
      <c r="O40" s="95"/>
      <c r="P40" s="103"/>
      <c r="Q40" s="101"/>
      <c r="R40" s="102"/>
      <c r="S40" s="103"/>
      <c r="T40" s="113">
        <f t="shared" si="8"/>
      </c>
      <c r="U40" s="103"/>
      <c r="V40" s="116">
        <f t="shared" si="9"/>
      </c>
    </row>
    <row r="41" spans="1:22" ht="33.75" customHeight="1">
      <c r="A41" s="95"/>
      <c r="B41" s="95"/>
      <c r="C41" s="95"/>
      <c r="D41" s="96"/>
      <c r="E41" s="92">
        <f t="shared" si="6"/>
      </c>
      <c r="F41" s="93">
        <f>IF(H41="","",VLOOKUP(H41,'书目编类'!C39:F60,2,0))</f>
      </c>
      <c r="G41" s="94">
        <f t="shared" si="7"/>
        <v>0</v>
      </c>
      <c r="H41" s="96"/>
      <c r="I41" s="102"/>
      <c r="J41" s="102"/>
      <c r="K41" s="102"/>
      <c r="L41" s="100">
        <f t="shared" si="5"/>
      </c>
      <c r="M41" s="95"/>
      <c r="N41" s="102"/>
      <c r="O41" s="95"/>
      <c r="P41" s="103"/>
      <c r="Q41" s="101"/>
      <c r="R41" s="102"/>
      <c r="S41" s="103"/>
      <c r="T41" s="113">
        <f t="shared" si="8"/>
      </c>
      <c r="U41" s="103"/>
      <c r="V41" s="116">
        <f t="shared" si="9"/>
      </c>
    </row>
    <row r="42" spans="1:22" ht="33.75" customHeight="1">
      <c r="A42" s="95"/>
      <c r="B42" s="95"/>
      <c r="C42" s="95"/>
      <c r="D42" s="96"/>
      <c r="E42" s="92">
        <f t="shared" si="6"/>
      </c>
      <c r="F42" s="93">
        <f>IF(H42="","",VLOOKUP(H42,'书目编类'!C40:F61,2,0))</f>
      </c>
      <c r="G42" s="94">
        <f t="shared" si="7"/>
        <v>0</v>
      </c>
      <c r="H42" s="96"/>
      <c r="I42" s="102"/>
      <c r="J42" s="102"/>
      <c r="K42" s="102"/>
      <c r="L42" s="100">
        <f t="shared" si="5"/>
      </c>
      <c r="M42" s="95"/>
      <c r="N42" s="102"/>
      <c r="O42" s="95"/>
      <c r="P42" s="103"/>
      <c r="Q42" s="101"/>
      <c r="R42" s="102"/>
      <c r="S42" s="103"/>
      <c r="T42" s="113">
        <f t="shared" si="8"/>
      </c>
      <c r="U42" s="103"/>
      <c r="V42" s="116">
        <f t="shared" si="9"/>
      </c>
    </row>
    <row r="43" spans="1:22" ht="33.75" customHeight="1">
      <c r="A43" s="95"/>
      <c r="B43" s="95"/>
      <c r="C43" s="95"/>
      <c r="D43" s="96"/>
      <c r="E43" s="92">
        <f t="shared" si="6"/>
      </c>
      <c r="F43" s="93">
        <f>IF(H43="","",VLOOKUP(H43,'书目编类'!C41:F62,2,0))</f>
      </c>
      <c r="G43" s="94">
        <f t="shared" si="7"/>
        <v>0</v>
      </c>
      <c r="H43" s="96"/>
      <c r="I43" s="102"/>
      <c r="J43" s="102"/>
      <c r="K43" s="102"/>
      <c r="L43" s="100">
        <f t="shared" si="5"/>
      </c>
      <c r="M43" s="95"/>
      <c r="N43" s="102"/>
      <c r="O43" s="95"/>
      <c r="P43" s="103"/>
      <c r="Q43" s="101"/>
      <c r="R43" s="102"/>
      <c r="S43" s="103"/>
      <c r="T43" s="113">
        <f t="shared" si="8"/>
      </c>
      <c r="U43" s="103"/>
      <c r="V43" s="116">
        <f t="shared" si="9"/>
      </c>
    </row>
    <row r="44" spans="1:22" ht="33.75" customHeight="1">
      <c r="A44" s="95"/>
      <c r="B44" s="95"/>
      <c r="C44" s="95"/>
      <c r="D44" s="96"/>
      <c r="E44" s="92">
        <f t="shared" si="6"/>
      </c>
      <c r="F44" s="93">
        <f>IF(H44="","",VLOOKUP(H44,'书目编类'!C42:F63,2,0))</f>
      </c>
      <c r="G44" s="94">
        <f t="shared" si="7"/>
        <v>0</v>
      </c>
      <c r="H44" s="96"/>
      <c r="I44" s="102"/>
      <c r="J44" s="102"/>
      <c r="K44" s="102"/>
      <c r="L44" s="100">
        <f t="shared" si="5"/>
      </c>
      <c r="M44" s="95"/>
      <c r="N44" s="102"/>
      <c r="O44" s="95"/>
      <c r="P44" s="103"/>
      <c r="Q44" s="101"/>
      <c r="R44" s="102"/>
      <c r="S44" s="103"/>
      <c r="T44" s="113">
        <f t="shared" si="8"/>
      </c>
      <c r="U44" s="103"/>
      <c r="V44" s="116">
        <f t="shared" si="9"/>
      </c>
    </row>
    <row r="45" spans="1:22" ht="33.75" customHeight="1">
      <c r="A45" s="95"/>
      <c r="B45" s="95"/>
      <c r="C45" s="95"/>
      <c r="D45" s="96"/>
      <c r="E45" s="92">
        <f t="shared" si="6"/>
      </c>
      <c r="F45" s="93">
        <f>IF(H45="","",VLOOKUP(H45,'书目编类'!C43:F64,2,0))</f>
      </c>
      <c r="G45" s="94">
        <f t="shared" si="7"/>
        <v>0</v>
      </c>
      <c r="H45" s="96"/>
      <c r="I45" s="102"/>
      <c r="J45" s="102"/>
      <c r="K45" s="102"/>
      <c r="L45" s="100">
        <f t="shared" si="5"/>
      </c>
      <c r="M45" s="95"/>
      <c r="N45" s="102"/>
      <c r="O45" s="95"/>
      <c r="P45" s="103"/>
      <c r="Q45" s="101"/>
      <c r="R45" s="102"/>
      <c r="S45" s="103"/>
      <c r="T45" s="113">
        <f t="shared" si="8"/>
      </c>
      <c r="U45" s="103"/>
      <c r="V45" s="116">
        <f t="shared" si="9"/>
      </c>
    </row>
    <row r="46" spans="1:22" ht="33.75" customHeight="1">
      <c r="A46" s="95"/>
      <c r="B46" s="95"/>
      <c r="C46" s="95"/>
      <c r="D46" s="96"/>
      <c r="E46" s="92">
        <f t="shared" si="6"/>
      </c>
      <c r="F46" s="93">
        <f>IF(H46="","",VLOOKUP(H46,'书目编类'!C44:F65,2,0))</f>
      </c>
      <c r="G46" s="94">
        <f t="shared" si="7"/>
        <v>0</v>
      </c>
      <c r="H46" s="96"/>
      <c r="I46" s="102"/>
      <c r="J46" s="102"/>
      <c r="K46" s="102"/>
      <c r="L46" s="100">
        <f t="shared" si="5"/>
      </c>
      <c r="M46" s="95"/>
      <c r="N46" s="102"/>
      <c r="O46" s="95"/>
      <c r="P46" s="103"/>
      <c r="Q46" s="101"/>
      <c r="R46" s="102"/>
      <c r="S46" s="103"/>
      <c r="T46" s="113">
        <f t="shared" si="8"/>
      </c>
      <c r="U46" s="103"/>
      <c r="V46" s="116">
        <f t="shared" si="9"/>
      </c>
    </row>
    <row r="47" spans="1:22" ht="33.75" customHeight="1">
      <c r="A47" s="95"/>
      <c r="B47" s="95"/>
      <c r="C47" s="95"/>
      <c r="D47" s="96"/>
      <c r="E47" s="92">
        <f t="shared" si="6"/>
      </c>
      <c r="F47" s="93">
        <f>IF(H47="","",VLOOKUP(H47,'书目编类'!C45:F66,2,0))</f>
      </c>
      <c r="G47" s="94">
        <f t="shared" si="7"/>
        <v>0</v>
      </c>
      <c r="H47" s="96"/>
      <c r="I47" s="102"/>
      <c r="J47" s="102"/>
      <c r="K47" s="102"/>
      <c r="L47" s="100">
        <f t="shared" si="5"/>
      </c>
      <c r="M47" s="95"/>
      <c r="N47" s="102"/>
      <c r="O47" s="95"/>
      <c r="P47" s="103"/>
      <c r="Q47" s="101"/>
      <c r="R47" s="102"/>
      <c r="S47" s="103"/>
      <c r="T47" s="113">
        <f t="shared" si="8"/>
      </c>
      <c r="U47" s="103"/>
      <c r="V47" s="116">
        <f t="shared" si="9"/>
      </c>
    </row>
    <row r="48" spans="1:22" ht="33.75" customHeight="1">
      <c r="A48" s="95"/>
      <c r="B48" s="95"/>
      <c r="C48" s="95"/>
      <c r="D48" s="96"/>
      <c r="E48" s="92">
        <f t="shared" si="6"/>
      </c>
      <c r="F48" s="93">
        <f>IF(H48="","",VLOOKUP(H48,'书目编类'!C46:F67,2,0))</f>
      </c>
      <c r="G48" s="94">
        <f t="shared" si="7"/>
        <v>0</v>
      </c>
      <c r="H48" s="96"/>
      <c r="I48" s="102"/>
      <c r="J48" s="102"/>
      <c r="K48" s="102"/>
      <c r="L48" s="100">
        <f t="shared" si="5"/>
      </c>
      <c r="M48" s="95"/>
      <c r="N48" s="102"/>
      <c r="O48" s="95"/>
      <c r="P48" s="103"/>
      <c r="Q48" s="101"/>
      <c r="R48" s="102"/>
      <c r="S48" s="103"/>
      <c r="T48" s="113">
        <f t="shared" si="8"/>
      </c>
      <c r="U48" s="103"/>
      <c r="V48" s="116">
        <f t="shared" si="9"/>
      </c>
    </row>
    <row r="49" spans="1:22" ht="33.75" customHeight="1">
      <c r="A49" s="95"/>
      <c r="B49" s="95"/>
      <c r="C49" s="95"/>
      <c r="D49" s="96"/>
      <c r="E49" s="92">
        <f t="shared" si="6"/>
      </c>
      <c r="F49" s="93">
        <f>IF(H49="","",VLOOKUP(H49,'书目编类'!C47:F68,2,0))</f>
      </c>
      <c r="G49" s="94">
        <f t="shared" si="7"/>
        <v>0</v>
      </c>
      <c r="H49" s="96"/>
      <c r="I49" s="102"/>
      <c r="J49" s="102"/>
      <c r="K49" s="102"/>
      <c r="L49" s="100">
        <f aca="true" t="shared" si="10" ref="L49:L80">IF(K49="","",HYPERLINK("#"&amp;K49,K49&amp;"简介"))</f>
      </c>
      <c r="M49" s="95"/>
      <c r="N49" s="102"/>
      <c r="O49" s="95"/>
      <c r="P49" s="103"/>
      <c r="Q49" s="101"/>
      <c r="R49" s="102"/>
      <c r="S49" s="103"/>
      <c r="T49" s="113">
        <f t="shared" si="8"/>
      </c>
      <c r="U49" s="103"/>
      <c r="V49" s="116">
        <f t="shared" si="9"/>
      </c>
    </row>
    <row r="50" spans="1:22" ht="33.75" customHeight="1">
      <c r="A50" s="95"/>
      <c r="B50" s="95"/>
      <c r="C50" s="95"/>
      <c r="D50" s="96"/>
      <c r="E50" s="92">
        <f t="shared" si="6"/>
      </c>
      <c r="F50" s="93">
        <f>IF(H50="","",VLOOKUP(H50,'书目编类'!C48:F69,2,0))</f>
      </c>
      <c r="G50" s="94">
        <f t="shared" si="7"/>
        <v>0</v>
      </c>
      <c r="H50" s="96"/>
      <c r="I50" s="102"/>
      <c r="J50" s="102"/>
      <c r="K50" s="102"/>
      <c r="L50" s="100">
        <f t="shared" si="10"/>
      </c>
      <c r="M50" s="95"/>
      <c r="N50" s="102"/>
      <c r="O50" s="95"/>
      <c r="P50" s="103"/>
      <c r="Q50" s="101"/>
      <c r="R50" s="102"/>
      <c r="S50" s="103"/>
      <c r="T50" s="113">
        <f t="shared" si="8"/>
      </c>
      <c r="U50" s="103"/>
      <c r="V50" s="116">
        <f t="shared" si="9"/>
      </c>
    </row>
    <row r="51" spans="1:22" ht="33.75" customHeight="1">
      <c r="A51" s="95"/>
      <c r="B51" s="95"/>
      <c r="C51" s="95"/>
      <c r="D51" s="96"/>
      <c r="E51" s="92">
        <f t="shared" si="6"/>
      </c>
      <c r="F51" s="93">
        <f>IF(H51="","",VLOOKUP(H51,'书目编类'!C49:F70,2,0))</f>
      </c>
      <c r="G51" s="94">
        <f t="shared" si="7"/>
        <v>0</v>
      </c>
      <c r="H51" s="96"/>
      <c r="I51" s="102"/>
      <c r="J51" s="102"/>
      <c r="K51" s="102"/>
      <c r="L51" s="100">
        <f t="shared" si="10"/>
      </c>
      <c r="M51" s="95"/>
      <c r="N51" s="102"/>
      <c r="O51" s="95"/>
      <c r="P51" s="103"/>
      <c r="Q51" s="101"/>
      <c r="R51" s="102"/>
      <c r="S51" s="103"/>
      <c r="T51" s="113">
        <f t="shared" si="8"/>
      </c>
      <c r="U51" s="103"/>
      <c r="V51" s="116">
        <f t="shared" si="9"/>
      </c>
    </row>
    <row r="52" spans="1:22" ht="33.75" customHeight="1">
      <c r="A52" s="95"/>
      <c r="B52" s="95"/>
      <c r="C52" s="95"/>
      <c r="D52" s="96"/>
      <c r="E52" s="92">
        <f t="shared" si="6"/>
      </c>
      <c r="F52" s="93">
        <f>IF(H52="","",VLOOKUP(H52,'书目编类'!C50:F71,2,0))</f>
      </c>
      <c r="G52" s="94">
        <f t="shared" si="7"/>
        <v>0</v>
      </c>
      <c r="H52" s="96"/>
      <c r="I52" s="102"/>
      <c r="J52" s="102"/>
      <c r="K52" s="102"/>
      <c r="L52" s="100">
        <f t="shared" si="10"/>
      </c>
      <c r="M52" s="95"/>
      <c r="N52" s="102"/>
      <c r="O52" s="95"/>
      <c r="P52" s="103"/>
      <c r="Q52" s="101"/>
      <c r="R52" s="102"/>
      <c r="S52" s="103"/>
      <c r="T52" s="113">
        <f t="shared" si="8"/>
      </c>
      <c r="U52" s="103"/>
      <c r="V52" s="116">
        <f t="shared" si="9"/>
      </c>
    </row>
    <row r="53" spans="1:22" ht="33.75" customHeight="1">
      <c r="A53" s="95"/>
      <c r="B53" s="95"/>
      <c r="C53" s="95"/>
      <c r="D53" s="96"/>
      <c r="E53" s="92">
        <f t="shared" si="6"/>
      </c>
      <c r="F53" s="93">
        <f>IF(H53="","",VLOOKUP(H53,'书目编类'!C51:F72,2,0))</f>
      </c>
      <c r="G53" s="94">
        <f t="shared" si="7"/>
        <v>0</v>
      </c>
      <c r="H53" s="96"/>
      <c r="I53" s="102"/>
      <c r="J53" s="102"/>
      <c r="K53" s="102"/>
      <c r="L53" s="100">
        <f t="shared" si="10"/>
      </c>
      <c r="M53" s="95"/>
      <c r="N53" s="102"/>
      <c r="O53" s="95"/>
      <c r="P53" s="103"/>
      <c r="Q53" s="101"/>
      <c r="R53" s="102"/>
      <c r="S53" s="103"/>
      <c r="T53" s="113">
        <f t="shared" si="8"/>
      </c>
      <c r="U53" s="103"/>
      <c r="V53" s="116">
        <f t="shared" si="9"/>
      </c>
    </row>
    <row r="54" spans="1:22" ht="33.75" customHeight="1">
      <c r="A54" s="95"/>
      <c r="B54" s="95"/>
      <c r="C54" s="95"/>
      <c r="D54" s="96"/>
      <c r="E54" s="92">
        <f t="shared" si="6"/>
      </c>
      <c r="F54" s="93">
        <f>IF(H54="","",VLOOKUP(H54,'书目编类'!C52:F73,2,0))</f>
      </c>
      <c r="G54" s="94">
        <f t="shared" si="7"/>
        <v>0</v>
      </c>
      <c r="H54" s="96"/>
      <c r="I54" s="102"/>
      <c r="J54" s="102"/>
      <c r="K54" s="102"/>
      <c r="L54" s="100">
        <f t="shared" si="10"/>
      </c>
      <c r="M54" s="95"/>
      <c r="N54" s="102"/>
      <c r="O54" s="95"/>
      <c r="P54" s="103"/>
      <c r="Q54" s="101"/>
      <c r="R54" s="102"/>
      <c r="S54" s="103"/>
      <c r="T54" s="113">
        <f t="shared" si="8"/>
      </c>
      <c r="U54" s="103"/>
      <c r="V54" s="116">
        <f t="shared" si="9"/>
      </c>
    </row>
    <row r="55" spans="1:22" ht="33.75" customHeight="1">
      <c r="A55" s="95"/>
      <c r="B55" s="95"/>
      <c r="C55" s="95"/>
      <c r="D55" s="96"/>
      <c r="E55" s="92">
        <f t="shared" si="6"/>
      </c>
      <c r="F55" s="93">
        <f>IF(H55="","",VLOOKUP(H55,'书目编类'!C53:F74,2,0))</f>
      </c>
      <c r="G55" s="94">
        <f t="shared" si="7"/>
        <v>0</v>
      </c>
      <c r="H55" s="96"/>
      <c r="I55" s="102"/>
      <c r="J55" s="102"/>
      <c r="K55" s="102"/>
      <c r="L55" s="100">
        <f t="shared" si="10"/>
      </c>
      <c r="M55" s="95"/>
      <c r="N55" s="102"/>
      <c r="O55" s="95"/>
      <c r="P55" s="103"/>
      <c r="Q55" s="101"/>
      <c r="R55" s="102"/>
      <c r="S55" s="103"/>
      <c r="T55" s="113">
        <f t="shared" si="8"/>
      </c>
      <c r="U55" s="103"/>
      <c r="V55" s="116">
        <f t="shared" si="9"/>
      </c>
    </row>
    <row r="56" spans="1:22" ht="33.75" customHeight="1">
      <c r="A56" s="95"/>
      <c r="B56" s="95"/>
      <c r="C56" s="95"/>
      <c r="D56" s="96"/>
      <c r="E56" s="92">
        <f t="shared" si="6"/>
      </c>
      <c r="F56" s="93">
        <f>IF(H56="","",VLOOKUP(H56,'书目编类'!C54:F75,2,0))</f>
      </c>
      <c r="G56" s="94">
        <f t="shared" si="7"/>
        <v>0</v>
      </c>
      <c r="H56" s="96"/>
      <c r="I56" s="102"/>
      <c r="J56" s="102"/>
      <c r="K56" s="102"/>
      <c r="L56" s="100">
        <f t="shared" si="10"/>
      </c>
      <c r="M56" s="95"/>
      <c r="N56" s="102"/>
      <c r="O56" s="95"/>
      <c r="P56" s="103"/>
      <c r="Q56" s="101"/>
      <c r="R56" s="102"/>
      <c r="S56" s="103"/>
      <c r="T56" s="113">
        <f t="shared" si="8"/>
      </c>
      <c r="U56" s="103"/>
      <c r="V56" s="116">
        <f t="shared" si="9"/>
      </c>
    </row>
    <row r="57" spans="1:22" ht="33.75" customHeight="1">
      <c r="A57" s="95"/>
      <c r="B57" s="95"/>
      <c r="C57" s="95"/>
      <c r="D57" s="96"/>
      <c r="E57" s="92">
        <f t="shared" si="6"/>
      </c>
      <c r="F57" s="93">
        <f>IF(H57="","",VLOOKUP(H57,'书目编类'!C55:F76,2,0))</f>
      </c>
      <c r="G57" s="94">
        <f t="shared" si="7"/>
        <v>0</v>
      </c>
      <c r="H57" s="96"/>
      <c r="I57" s="102"/>
      <c r="J57" s="102"/>
      <c r="K57" s="102"/>
      <c r="L57" s="100">
        <f t="shared" si="10"/>
      </c>
      <c r="M57" s="95"/>
      <c r="N57" s="102"/>
      <c r="O57" s="95"/>
      <c r="P57" s="103"/>
      <c r="Q57" s="101"/>
      <c r="R57" s="102"/>
      <c r="S57" s="103"/>
      <c r="T57" s="113">
        <f t="shared" si="8"/>
      </c>
      <c r="U57" s="103"/>
      <c r="V57" s="116">
        <f t="shared" si="9"/>
      </c>
    </row>
    <row r="58" spans="1:22" ht="33.75" customHeight="1">
      <c r="A58" s="95"/>
      <c r="B58" s="95"/>
      <c r="C58" s="95"/>
      <c r="D58" s="96"/>
      <c r="E58" s="92">
        <f t="shared" si="6"/>
      </c>
      <c r="F58" s="93">
        <f>IF(H58="","",VLOOKUP(H58,'书目编类'!C56:F77,2,0))</f>
      </c>
      <c r="G58" s="94">
        <f t="shared" si="7"/>
        <v>0</v>
      </c>
      <c r="H58" s="96"/>
      <c r="I58" s="102"/>
      <c r="J58" s="102"/>
      <c r="K58" s="102"/>
      <c r="L58" s="100">
        <f t="shared" si="10"/>
      </c>
      <c r="M58" s="95"/>
      <c r="N58" s="102"/>
      <c r="O58" s="95"/>
      <c r="P58" s="103"/>
      <c r="Q58" s="101"/>
      <c r="R58" s="102"/>
      <c r="S58" s="103"/>
      <c r="T58" s="113">
        <f t="shared" si="8"/>
      </c>
      <c r="U58" s="103"/>
      <c r="V58" s="116">
        <f t="shared" si="9"/>
      </c>
    </row>
    <row r="59" spans="1:22" ht="33.75" customHeight="1">
      <c r="A59" s="95"/>
      <c r="B59" s="95"/>
      <c r="C59" s="95"/>
      <c r="D59" s="96"/>
      <c r="E59" s="92">
        <f t="shared" si="6"/>
      </c>
      <c r="F59" s="93">
        <f>IF(H59="","",VLOOKUP(H59,'书目编类'!C57:F78,2,0))</f>
      </c>
      <c r="G59" s="94">
        <f t="shared" si="7"/>
        <v>0</v>
      </c>
      <c r="H59" s="96"/>
      <c r="I59" s="102"/>
      <c r="J59" s="102"/>
      <c r="K59" s="102"/>
      <c r="L59" s="100">
        <f t="shared" si="10"/>
      </c>
      <c r="M59" s="95"/>
      <c r="N59" s="102"/>
      <c r="O59" s="95"/>
      <c r="P59" s="103"/>
      <c r="Q59" s="101"/>
      <c r="R59" s="102"/>
      <c r="S59" s="103"/>
      <c r="T59" s="113">
        <f t="shared" si="8"/>
      </c>
      <c r="U59" s="103"/>
      <c r="V59" s="116">
        <f t="shared" si="9"/>
      </c>
    </row>
    <row r="60" spans="1:22" ht="33.75" customHeight="1">
      <c r="A60" s="95"/>
      <c r="B60" s="95"/>
      <c r="C60" s="95"/>
      <c r="D60" s="96"/>
      <c r="E60" s="92">
        <f t="shared" si="6"/>
      </c>
      <c r="F60" s="93">
        <f>IF(H60="","",VLOOKUP(H60,'书目编类'!C58:F79,2,0))</f>
      </c>
      <c r="G60" s="94">
        <f t="shared" si="7"/>
        <v>0</v>
      </c>
      <c r="H60" s="96"/>
      <c r="I60" s="102"/>
      <c r="J60" s="102"/>
      <c r="K60" s="102"/>
      <c r="L60" s="100">
        <f t="shared" si="10"/>
      </c>
      <c r="M60" s="95"/>
      <c r="N60" s="102"/>
      <c r="O60" s="95"/>
      <c r="P60" s="103"/>
      <c r="Q60" s="101"/>
      <c r="R60" s="102"/>
      <c r="S60" s="103"/>
      <c r="T60" s="113">
        <f t="shared" si="8"/>
      </c>
      <c r="U60" s="103"/>
      <c r="V60" s="116">
        <f t="shared" si="9"/>
      </c>
    </row>
    <row r="61" spans="1:22" ht="33.75" customHeight="1">
      <c r="A61" s="95"/>
      <c r="B61" s="95"/>
      <c r="C61" s="95"/>
      <c r="D61" s="96"/>
      <c r="E61" s="92">
        <f t="shared" si="6"/>
      </c>
      <c r="F61" s="93">
        <f>IF(H61="","",VLOOKUP(H61,'书目编类'!C59:F80,2,0))</f>
      </c>
      <c r="G61" s="94">
        <f t="shared" si="7"/>
        <v>0</v>
      </c>
      <c r="H61" s="96"/>
      <c r="I61" s="102"/>
      <c r="J61" s="102"/>
      <c r="K61" s="102"/>
      <c r="L61" s="100">
        <f t="shared" si="10"/>
      </c>
      <c r="M61" s="95"/>
      <c r="N61" s="102"/>
      <c r="O61" s="95"/>
      <c r="P61" s="103"/>
      <c r="Q61" s="101"/>
      <c r="R61" s="102"/>
      <c r="S61" s="103"/>
      <c r="T61" s="113">
        <f t="shared" si="8"/>
      </c>
      <c r="U61" s="103"/>
      <c r="V61" s="116">
        <f t="shared" si="9"/>
      </c>
    </row>
    <row r="62" spans="1:22" ht="33.75" customHeight="1">
      <c r="A62" s="95"/>
      <c r="B62" s="95"/>
      <c r="C62" s="95"/>
      <c r="D62" s="96"/>
      <c r="E62" s="92">
        <f t="shared" si="6"/>
      </c>
      <c r="F62" s="93">
        <f>IF(H62="","",VLOOKUP(H62,'书目编类'!C60:F81,2,0))</f>
      </c>
      <c r="G62" s="94">
        <f t="shared" si="7"/>
        <v>0</v>
      </c>
      <c r="H62" s="96"/>
      <c r="I62" s="102"/>
      <c r="J62" s="102"/>
      <c r="K62" s="102"/>
      <c r="L62" s="100">
        <f t="shared" si="10"/>
      </c>
      <c r="M62" s="95"/>
      <c r="N62" s="102"/>
      <c r="O62" s="95"/>
      <c r="P62" s="103"/>
      <c r="Q62" s="101"/>
      <c r="R62" s="102"/>
      <c r="S62" s="103"/>
      <c r="T62" s="113">
        <f t="shared" si="8"/>
      </c>
      <c r="U62" s="103"/>
      <c r="V62" s="116">
        <f t="shared" si="9"/>
      </c>
    </row>
    <row r="63" spans="1:22" ht="33.75" customHeight="1">
      <c r="A63" s="95"/>
      <c r="B63" s="95"/>
      <c r="C63" s="95"/>
      <c r="D63" s="96"/>
      <c r="E63" s="92">
        <f t="shared" si="6"/>
      </c>
      <c r="F63" s="93">
        <f>IF(H63="","",VLOOKUP(H63,'书目编类'!C61:F82,2,0))</f>
      </c>
      <c r="G63" s="94">
        <f t="shared" si="7"/>
        <v>0</v>
      </c>
      <c r="H63" s="96"/>
      <c r="I63" s="102"/>
      <c r="J63" s="102"/>
      <c r="K63" s="102"/>
      <c r="L63" s="100">
        <f t="shared" si="10"/>
      </c>
      <c r="M63" s="95"/>
      <c r="N63" s="102"/>
      <c r="O63" s="95"/>
      <c r="P63" s="103"/>
      <c r="Q63" s="101"/>
      <c r="R63" s="102"/>
      <c r="S63" s="103"/>
      <c r="T63" s="113">
        <f t="shared" si="8"/>
      </c>
      <c r="U63" s="103"/>
      <c r="V63" s="116">
        <f t="shared" si="9"/>
      </c>
    </row>
    <row r="64" spans="1:22" ht="33.75" customHeight="1">
      <c r="A64" s="95"/>
      <c r="B64" s="95"/>
      <c r="C64" s="95"/>
      <c r="D64" s="96"/>
      <c r="E64" s="92">
        <f t="shared" si="6"/>
      </c>
      <c r="F64" s="93">
        <f>IF(H64="","",VLOOKUP(H64,'书目编类'!C62:F83,2,0))</f>
      </c>
      <c r="G64" s="94">
        <f t="shared" si="7"/>
        <v>0</v>
      </c>
      <c r="H64" s="96"/>
      <c r="I64" s="102"/>
      <c r="J64" s="102"/>
      <c r="K64" s="102"/>
      <c r="L64" s="100">
        <f t="shared" si="10"/>
      </c>
      <c r="M64" s="95"/>
      <c r="N64" s="102"/>
      <c r="O64" s="95"/>
      <c r="P64" s="103"/>
      <c r="Q64" s="101"/>
      <c r="R64" s="102"/>
      <c r="S64" s="103"/>
      <c r="T64" s="113">
        <f t="shared" si="8"/>
      </c>
      <c r="U64" s="103"/>
      <c r="V64" s="116">
        <f t="shared" si="9"/>
      </c>
    </row>
    <row r="65" spans="1:22" ht="33.75" customHeight="1">
      <c r="A65" s="95"/>
      <c r="B65" s="95"/>
      <c r="C65" s="95"/>
      <c r="D65" s="96"/>
      <c r="E65" s="92">
        <f t="shared" si="6"/>
      </c>
      <c r="F65" s="93">
        <f>IF(H65="","",VLOOKUP(H65,'书目编类'!C63:F84,2,0))</f>
      </c>
      <c r="G65" s="94">
        <f t="shared" si="7"/>
        <v>0</v>
      </c>
      <c r="H65" s="96"/>
      <c r="I65" s="102"/>
      <c r="J65" s="102"/>
      <c r="K65" s="102"/>
      <c r="L65" s="100">
        <f t="shared" si="10"/>
      </c>
      <c r="M65" s="95"/>
      <c r="N65" s="102"/>
      <c r="O65" s="95"/>
      <c r="P65" s="103"/>
      <c r="Q65" s="101"/>
      <c r="R65" s="102"/>
      <c r="S65" s="103"/>
      <c r="T65" s="113">
        <f t="shared" si="8"/>
      </c>
      <c r="U65" s="103"/>
      <c r="V65" s="116">
        <f t="shared" si="9"/>
      </c>
    </row>
    <row r="66" spans="1:22" ht="33.75" customHeight="1">
      <c r="A66" s="95"/>
      <c r="B66" s="95"/>
      <c r="C66" s="95"/>
      <c r="D66" s="96"/>
      <c r="E66" s="92">
        <f t="shared" si="6"/>
      </c>
      <c r="F66" s="93">
        <f>IF(H66="","",VLOOKUP(H66,'书目编类'!C64:F85,2,0))</f>
      </c>
      <c r="G66" s="94">
        <f t="shared" si="7"/>
        <v>0</v>
      </c>
      <c r="H66" s="96"/>
      <c r="I66" s="102"/>
      <c r="J66" s="102"/>
      <c r="K66" s="102"/>
      <c r="L66" s="100">
        <f t="shared" si="10"/>
      </c>
      <c r="M66" s="95"/>
      <c r="N66" s="102"/>
      <c r="O66" s="95"/>
      <c r="P66" s="103"/>
      <c r="Q66" s="101"/>
      <c r="R66" s="102"/>
      <c r="S66" s="103"/>
      <c r="T66" s="113">
        <f t="shared" si="8"/>
      </c>
      <c r="U66" s="103"/>
      <c r="V66" s="116">
        <f t="shared" si="9"/>
      </c>
    </row>
    <row r="67" spans="1:22" ht="33.75" customHeight="1">
      <c r="A67" s="95"/>
      <c r="B67" s="95"/>
      <c r="C67" s="95"/>
      <c r="D67" s="96"/>
      <c r="E67" s="92">
        <f t="shared" si="6"/>
      </c>
      <c r="F67" s="93">
        <f>IF(H67="","",VLOOKUP(H67,'书目编类'!C65:F86,2,0))</f>
      </c>
      <c r="G67" s="94">
        <f t="shared" si="7"/>
        <v>0</v>
      </c>
      <c r="H67" s="96"/>
      <c r="I67" s="102"/>
      <c r="J67" s="102"/>
      <c r="K67" s="102"/>
      <c r="L67" s="100">
        <f t="shared" si="10"/>
      </c>
      <c r="M67" s="95"/>
      <c r="N67" s="102"/>
      <c r="O67" s="95"/>
      <c r="P67" s="103"/>
      <c r="Q67" s="101"/>
      <c r="R67" s="102"/>
      <c r="S67" s="103"/>
      <c r="T67" s="113">
        <f t="shared" si="8"/>
      </c>
      <c r="U67" s="103"/>
      <c r="V67" s="116">
        <f t="shared" si="9"/>
      </c>
    </row>
    <row r="68" spans="1:22" ht="33.75" customHeight="1">
      <c r="A68" s="95"/>
      <c r="B68" s="95"/>
      <c r="C68" s="95"/>
      <c r="D68" s="96"/>
      <c r="E68" s="92">
        <f t="shared" si="6"/>
      </c>
      <c r="F68" s="93">
        <f>IF(H68="","",VLOOKUP(H68,'书目编类'!C66:F87,2,0))</f>
      </c>
      <c r="G68" s="94">
        <f t="shared" si="7"/>
        <v>0</v>
      </c>
      <c r="H68" s="96"/>
      <c r="I68" s="102"/>
      <c r="J68" s="102"/>
      <c r="K68" s="102"/>
      <c r="L68" s="100">
        <f t="shared" si="10"/>
      </c>
      <c r="M68" s="95"/>
      <c r="N68" s="102"/>
      <c r="O68" s="95"/>
      <c r="P68" s="103"/>
      <c r="Q68" s="101"/>
      <c r="R68" s="102"/>
      <c r="S68" s="103"/>
      <c r="T68" s="113">
        <f t="shared" si="8"/>
      </c>
      <c r="U68" s="103"/>
      <c r="V68" s="116">
        <f t="shared" si="9"/>
      </c>
    </row>
    <row r="69" spans="1:22" ht="33.75" customHeight="1">
      <c r="A69" s="95"/>
      <c r="B69" s="95"/>
      <c r="C69" s="95"/>
      <c r="D69" s="96"/>
      <c r="E69" s="92">
        <f aca="true" t="shared" si="11" ref="E69:E100">IF(B69="","",CONCATENATE($B69,"-",$F69,"-",$C69,"-",$D69))</f>
      </c>
      <c r="F69" s="93">
        <f>IF(H69="","",VLOOKUP(H69,'书目编类'!C67:F88,2,0))</f>
      </c>
      <c r="G69" s="94">
        <f aca="true" t="shared" si="12" ref="G69:G100">A69</f>
        <v>0</v>
      </c>
      <c r="H69" s="96"/>
      <c r="I69" s="102"/>
      <c r="J69" s="102"/>
      <c r="K69" s="102"/>
      <c r="L69" s="100">
        <f t="shared" si="10"/>
      </c>
      <c r="M69" s="95"/>
      <c r="N69" s="102"/>
      <c r="O69" s="95"/>
      <c r="P69" s="103"/>
      <c r="Q69" s="101"/>
      <c r="R69" s="102"/>
      <c r="S69" s="103"/>
      <c r="T69" s="113">
        <f aca="true" t="shared" si="13" ref="T69:T100">IF(S69&lt;&gt;"",S69+$U$2,"")</f>
      </c>
      <c r="U69" s="103"/>
      <c r="V69" s="116">
        <f aca="true" t="shared" si="14" ref="V69:V100">IF(U69&gt;T69,"超期"&amp;(U69-T69)&amp;"天",IF(S69&lt;&gt;"","未超期",""))</f>
      </c>
    </row>
    <row r="70" spans="1:22" ht="33.75" customHeight="1">
      <c r="A70" s="95"/>
      <c r="B70" s="95"/>
      <c r="C70" s="95"/>
      <c r="D70" s="96"/>
      <c r="E70" s="92">
        <f t="shared" si="11"/>
      </c>
      <c r="F70" s="93">
        <f>IF(H70="","",VLOOKUP(H70,'书目编类'!C68:F89,2,0))</f>
      </c>
      <c r="G70" s="94">
        <f t="shared" si="12"/>
        <v>0</v>
      </c>
      <c r="H70" s="96"/>
      <c r="I70" s="102"/>
      <c r="J70" s="102"/>
      <c r="K70" s="102"/>
      <c r="L70" s="100">
        <f t="shared" si="10"/>
      </c>
      <c r="M70" s="95"/>
      <c r="N70" s="102"/>
      <c r="O70" s="95"/>
      <c r="P70" s="103"/>
      <c r="Q70" s="101"/>
      <c r="R70" s="102"/>
      <c r="S70" s="103"/>
      <c r="T70" s="113">
        <f t="shared" si="13"/>
      </c>
      <c r="U70" s="103"/>
      <c r="V70" s="116">
        <f t="shared" si="14"/>
      </c>
    </row>
    <row r="71" spans="1:22" ht="33.75" customHeight="1">
      <c r="A71" s="95"/>
      <c r="B71" s="95"/>
      <c r="C71" s="95"/>
      <c r="D71" s="96"/>
      <c r="E71" s="92">
        <f t="shared" si="11"/>
      </c>
      <c r="F71" s="93">
        <f>IF(H71="","",VLOOKUP(H71,'书目编类'!C69:F90,2,0))</f>
      </c>
      <c r="G71" s="94">
        <f t="shared" si="12"/>
        <v>0</v>
      </c>
      <c r="H71" s="96"/>
      <c r="I71" s="102"/>
      <c r="J71" s="102"/>
      <c r="K71" s="102"/>
      <c r="L71" s="100">
        <f t="shared" si="10"/>
      </c>
      <c r="M71" s="95"/>
      <c r="N71" s="102"/>
      <c r="O71" s="95"/>
      <c r="P71" s="103"/>
      <c r="Q71" s="101"/>
      <c r="R71" s="102"/>
      <c r="S71" s="103"/>
      <c r="T71" s="113">
        <f t="shared" si="13"/>
      </c>
      <c r="U71" s="103"/>
      <c r="V71" s="116">
        <f t="shared" si="14"/>
      </c>
    </row>
    <row r="72" spans="1:22" ht="33.75" customHeight="1">
      <c r="A72" s="95"/>
      <c r="B72" s="95"/>
      <c r="C72" s="95"/>
      <c r="D72" s="96"/>
      <c r="E72" s="92">
        <f t="shared" si="11"/>
      </c>
      <c r="F72" s="93">
        <f>IF(H72="","",VLOOKUP(H72,'书目编类'!C70:F91,2,0))</f>
      </c>
      <c r="G72" s="94">
        <f t="shared" si="12"/>
        <v>0</v>
      </c>
      <c r="H72" s="96"/>
      <c r="I72" s="102"/>
      <c r="J72" s="102"/>
      <c r="K72" s="102"/>
      <c r="L72" s="100">
        <f t="shared" si="10"/>
      </c>
      <c r="M72" s="95"/>
      <c r="N72" s="102"/>
      <c r="O72" s="95"/>
      <c r="P72" s="103"/>
      <c r="Q72" s="101"/>
      <c r="R72" s="102"/>
      <c r="S72" s="103"/>
      <c r="T72" s="113">
        <f t="shared" si="13"/>
      </c>
      <c r="U72" s="103"/>
      <c r="V72" s="116">
        <f t="shared" si="14"/>
      </c>
    </row>
    <row r="73" spans="1:22" ht="33.75" customHeight="1">
      <c r="A73" s="95"/>
      <c r="B73" s="95"/>
      <c r="C73" s="95"/>
      <c r="D73" s="96"/>
      <c r="E73" s="92">
        <f t="shared" si="11"/>
      </c>
      <c r="F73" s="93">
        <f>IF(H73="","",VLOOKUP(H73,'书目编类'!C71:F92,2,0))</f>
      </c>
      <c r="G73" s="94">
        <f t="shared" si="12"/>
        <v>0</v>
      </c>
      <c r="H73" s="96"/>
      <c r="I73" s="102"/>
      <c r="J73" s="102"/>
      <c r="K73" s="102"/>
      <c r="L73" s="100">
        <f t="shared" si="10"/>
      </c>
      <c r="M73" s="95"/>
      <c r="N73" s="102"/>
      <c r="O73" s="95"/>
      <c r="P73" s="103"/>
      <c r="Q73" s="101"/>
      <c r="R73" s="102"/>
      <c r="S73" s="103"/>
      <c r="T73" s="113">
        <f t="shared" si="13"/>
      </c>
      <c r="U73" s="103"/>
      <c r="V73" s="116">
        <f t="shared" si="14"/>
      </c>
    </row>
    <row r="74" spans="1:22" ht="33.75" customHeight="1">
      <c r="A74" s="95"/>
      <c r="B74" s="95"/>
      <c r="C74" s="95"/>
      <c r="D74" s="96"/>
      <c r="E74" s="92">
        <f t="shared" si="11"/>
      </c>
      <c r="F74" s="93">
        <f>IF(H74="","",VLOOKUP(H74,'书目编类'!C72:F93,2,0))</f>
      </c>
      <c r="G74" s="94">
        <f t="shared" si="12"/>
        <v>0</v>
      </c>
      <c r="H74" s="96"/>
      <c r="I74" s="102"/>
      <c r="J74" s="102"/>
      <c r="K74" s="102"/>
      <c r="L74" s="100">
        <f t="shared" si="10"/>
      </c>
      <c r="M74" s="95"/>
      <c r="N74" s="102"/>
      <c r="O74" s="95"/>
      <c r="P74" s="103"/>
      <c r="Q74" s="101"/>
      <c r="R74" s="102"/>
      <c r="S74" s="103"/>
      <c r="T74" s="113">
        <f t="shared" si="13"/>
      </c>
      <c r="U74" s="103"/>
      <c r="V74" s="116">
        <f t="shared" si="14"/>
      </c>
    </row>
    <row r="75" spans="1:22" ht="33.75" customHeight="1">
      <c r="A75" s="95"/>
      <c r="B75" s="95"/>
      <c r="C75" s="95"/>
      <c r="D75" s="96"/>
      <c r="E75" s="92">
        <f t="shared" si="11"/>
      </c>
      <c r="F75" s="93">
        <f>IF(H75="","",VLOOKUP(H75,'书目编类'!C73:F94,2,0))</f>
      </c>
      <c r="G75" s="94">
        <f t="shared" si="12"/>
        <v>0</v>
      </c>
      <c r="H75" s="96"/>
      <c r="I75" s="102"/>
      <c r="J75" s="102"/>
      <c r="K75" s="102"/>
      <c r="L75" s="100">
        <f t="shared" si="10"/>
      </c>
      <c r="M75" s="95"/>
      <c r="N75" s="102"/>
      <c r="O75" s="95"/>
      <c r="P75" s="103"/>
      <c r="Q75" s="101"/>
      <c r="R75" s="102"/>
      <c r="S75" s="103"/>
      <c r="T75" s="113">
        <f t="shared" si="13"/>
      </c>
      <c r="U75" s="103"/>
      <c r="V75" s="116">
        <f t="shared" si="14"/>
      </c>
    </row>
    <row r="76" spans="1:22" ht="33.75" customHeight="1">
      <c r="A76" s="95"/>
      <c r="B76" s="95"/>
      <c r="C76" s="95"/>
      <c r="D76" s="96"/>
      <c r="E76" s="92">
        <f t="shared" si="11"/>
      </c>
      <c r="F76" s="93">
        <f>IF(H76="","",VLOOKUP(H76,'书目编类'!C74:F95,2,0))</f>
      </c>
      <c r="G76" s="94">
        <f t="shared" si="12"/>
        <v>0</v>
      </c>
      <c r="H76" s="96"/>
      <c r="I76" s="102"/>
      <c r="J76" s="102"/>
      <c r="K76" s="102"/>
      <c r="L76" s="100">
        <f t="shared" si="10"/>
      </c>
      <c r="M76" s="95"/>
      <c r="N76" s="102"/>
      <c r="O76" s="95"/>
      <c r="P76" s="103"/>
      <c r="Q76" s="101"/>
      <c r="R76" s="102"/>
      <c r="S76" s="103"/>
      <c r="T76" s="113">
        <f t="shared" si="13"/>
      </c>
      <c r="U76" s="103"/>
      <c r="V76" s="116">
        <f t="shared" si="14"/>
      </c>
    </row>
    <row r="77" spans="1:22" ht="33.75" customHeight="1">
      <c r="A77" s="95"/>
      <c r="B77" s="95"/>
      <c r="C77" s="95"/>
      <c r="D77" s="96"/>
      <c r="E77" s="92">
        <f t="shared" si="11"/>
      </c>
      <c r="F77" s="93">
        <f>IF(H77="","",VLOOKUP(H77,'书目编类'!C75:F96,2,0))</f>
      </c>
      <c r="G77" s="94">
        <f t="shared" si="12"/>
        <v>0</v>
      </c>
      <c r="H77" s="96"/>
      <c r="I77" s="102"/>
      <c r="J77" s="102"/>
      <c r="K77" s="102"/>
      <c r="L77" s="100">
        <f t="shared" si="10"/>
      </c>
      <c r="M77" s="95"/>
      <c r="N77" s="102"/>
      <c r="O77" s="95"/>
      <c r="P77" s="103"/>
      <c r="Q77" s="101"/>
      <c r="R77" s="102"/>
      <c r="S77" s="103"/>
      <c r="T77" s="113">
        <f t="shared" si="13"/>
      </c>
      <c r="U77" s="103"/>
      <c r="V77" s="116">
        <f t="shared" si="14"/>
      </c>
    </row>
    <row r="78" spans="1:22" ht="33.75" customHeight="1">
      <c r="A78" s="95"/>
      <c r="B78" s="95"/>
      <c r="C78" s="95"/>
      <c r="D78" s="96"/>
      <c r="E78" s="92">
        <f t="shared" si="11"/>
      </c>
      <c r="F78" s="93">
        <f>IF(H78="","",VLOOKUP(H78,'书目编类'!C76:F97,2,0))</f>
      </c>
      <c r="G78" s="94">
        <f t="shared" si="12"/>
        <v>0</v>
      </c>
      <c r="H78" s="96"/>
      <c r="I78" s="102"/>
      <c r="J78" s="102"/>
      <c r="K78" s="102"/>
      <c r="L78" s="100">
        <f t="shared" si="10"/>
      </c>
      <c r="M78" s="95"/>
      <c r="N78" s="102"/>
      <c r="O78" s="95"/>
      <c r="P78" s="103"/>
      <c r="Q78" s="101"/>
      <c r="R78" s="102"/>
      <c r="S78" s="103"/>
      <c r="T78" s="113">
        <f t="shared" si="13"/>
      </c>
      <c r="U78" s="103"/>
      <c r="V78" s="116">
        <f t="shared" si="14"/>
      </c>
    </row>
    <row r="79" spans="1:22" ht="33.75" customHeight="1">
      <c r="A79" s="95"/>
      <c r="B79" s="95"/>
      <c r="C79" s="95"/>
      <c r="D79" s="96"/>
      <c r="E79" s="92">
        <f t="shared" si="11"/>
      </c>
      <c r="F79" s="93">
        <f>IF(H79="","",VLOOKUP(H79,'书目编类'!C77:F98,2,0))</f>
      </c>
      <c r="G79" s="94">
        <f t="shared" si="12"/>
        <v>0</v>
      </c>
      <c r="H79" s="96"/>
      <c r="I79" s="102"/>
      <c r="J79" s="102"/>
      <c r="K79" s="102"/>
      <c r="L79" s="100">
        <f t="shared" si="10"/>
      </c>
      <c r="M79" s="95"/>
      <c r="N79" s="102"/>
      <c r="O79" s="95"/>
      <c r="P79" s="103"/>
      <c r="Q79" s="101"/>
      <c r="R79" s="102"/>
      <c r="S79" s="103"/>
      <c r="T79" s="113">
        <f t="shared" si="13"/>
      </c>
      <c r="U79" s="103"/>
      <c r="V79" s="116">
        <f t="shared" si="14"/>
      </c>
    </row>
    <row r="80" spans="1:22" ht="33.75" customHeight="1">
      <c r="A80" s="95"/>
      <c r="B80" s="95"/>
      <c r="C80" s="95"/>
      <c r="D80" s="96"/>
      <c r="E80" s="92">
        <f t="shared" si="11"/>
      </c>
      <c r="F80" s="93">
        <f>IF(H80="","",VLOOKUP(H80,'书目编类'!C78:F99,2,0))</f>
      </c>
      <c r="G80" s="94">
        <f t="shared" si="12"/>
        <v>0</v>
      </c>
      <c r="H80" s="96"/>
      <c r="I80" s="102"/>
      <c r="J80" s="102"/>
      <c r="K80" s="102"/>
      <c r="L80" s="100">
        <f t="shared" si="10"/>
      </c>
      <c r="M80" s="95"/>
      <c r="N80" s="102"/>
      <c r="O80" s="95"/>
      <c r="P80" s="103"/>
      <c r="Q80" s="101"/>
      <c r="R80" s="102"/>
      <c r="S80" s="103"/>
      <c r="T80" s="113">
        <f t="shared" si="13"/>
      </c>
      <c r="U80" s="103"/>
      <c r="V80" s="116">
        <f t="shared" si="14"/>
      </c>
    </row>
    <row r="81" spans="1:22" ht="33.75" customHeight="1">
      <c r="A81" s="95"/>
      <c r="B81" s="95"/>
      <c r="C81" s="95"/>
      <c r="D81" s="96"/>
      <c r="E81" s="92">
        <f t="shared" si="11"/>
      </c>
      <c r="F81" s="93">
        <f>IF(H81="","",VLOOKUP(H81,'书目编类'!C79:F100,2,0))</f>
      </c>
      <c r="G81" s="94">
        <f t="shared" si="12"/>
        <v>0</v>
      </c>
      <c r="H81" s="96"/>
      <c r="I81" s="102"/>
      <c r="J81" s="102"/>
      <c r="K81" s="102"/>
      <c r="L81" s="100">
        <f aca="true" t="shared" si="15" ref="L81:L112">IF(K81="","",HYPERLINK("#"&amp;K81,K81&amp;"简介"))</f>
      </c>
      <c r="M81" s="95"/>
      <c r="N81" s="102"/>
      <c r="O81" s="95"/>
      <c r="P81" s="103"/>
      <c r="Q81" s="101"/>
      <c r="R81" s="102"/>
      <c r="S81" s="103"/>
      <c r="T81" s="113">
        <f t="shared" si="13"/>
      </c>
      <c r="U81" s="103"/>
      <c r="V81" s="116">
        <f t="shared" si="14"/>
      </c>
    </row>
    <row r="82" spans="1:22" ht="33.75" customHeight="1">
      <c r="A82" s="95"/>
      <c r="B82" s="95"/>
      <c r="C82" s="95"/>
      <c r="D82" s="96"/>
      <c r="E82" s="92">
        <f t="shared" si="11"/>
      </c>
      <c r="F82" s="93">
        <f>IF(H82="","",VLOOKUP(H82,'书目编类'!C80:F101,2,0))</f>
      </c>
      <c r="G82" s="94">
        <f t="shared" si="12"/>
        <v>0</v>
      </c>
      <c r="H82" s="96"/>
      <c r="I82" s="102"/>
      <c r="J82" s="102"/>
      <c r="K82" s="102"/>
      <c r="L82" s="100">
        <f t="shared" si="15"/>
      </c>
      <c r="M82" s="95"/>
      <c r="N82" s="102"/>
      <c r="O82" s="95"/>
      <c r="P82" s="103"/>
      <c r="Q82" s="101"/>
      <c r="R82" s="102"/>
      <c r="S82" s="103"/>
      <c r="T82" s="113">
        <f t="shared" si="13"/>
      </c>
      <c r="U82" s="103"/>
      <c r="V82" s="116">
        <f t="shared" si="14"/>
      </c>
    </row>
    <row r="83" spans="1:22" ht="33.75" customHeight="1">
      <c r="A83" s="95"/>
      <c r="B83" s="95"/>
      <c r="C83" s="95"/>
      <c r="D83" s="96"/>
      <c r="E83" s="92">
        <f t="shared" si="11"/>
      </c>
      <c r="F83" s="93">
        <f>IF(H83="","",VLOOKUP(H83,'书目编类'!C81:F102,2,0))</f>
      </c>
      <c r="G83" s="94">
        <f t="shared" si="12"/>
        <v>0</v>
      </c>
      <c r="H83" s="96"/>
      <c r="I83" s="102"/>
      <c r="J83" s="102"/>
      <c r="K83" s="102"/>
      <c r="L83" s="100">
        <f t="shared" si="15"/>
      </c>
      <c r="M83" s="95"/>
      <c r="N83" s="102"/>
      <c r="O83" s="95"/>
      <c r="P83" s="103"/>
      <c r="Q83" s="101"/>
      <c r="R83" s="102"/>
      <c r="S83" s="103"/>
      <c r="T83" s="113">
        <f t="shared" si="13"/>
      </c>
      <c r="U83" s="103"/>
      <c r="V83" s="116">
        <f t="shared" si="14"/>
      </c>
    </row>
    <row r="84" spans="1:22" ht="33.75" customHeight="1">
      <c r="A84" s="95"/>
      <c r="B84" s="95"/>
      <c r="C84" s="95"/>
      <c r="D84" s="96"/>
      <c r="E84" s="92">
        <f t="shared" si="11"/>
      </c>
      <c r="F84" s="93">
        <f>IF(H84="","",VLOOKUP(H84,'书目编类'!C82:F103,2,0))</f>
      </c>
      <c r="G84" s="94">
        <f t="shared" si="12"/>
        <v>0</v>
      </c>
      <c r="H84" s="96"/>
      <c r="I84" s="102"/>
      <c r="J84" s="102"/>
      <c r="K84" s="102"/>
      <c r="L84" s="100">
        <f t="shared" si="15"/>
      </c>
      <c r="M84" s="95"/>
      <c r="N84" s="102"/>
      <c r="O84" s="95"/>
      <c r="P84" s="103"/>
      <c r="Q84" s="101"/>
      <c r="R84" s="102"/>
      <c r="S84" s="103"/>
      <c r="T84" s="113">
        <f t="shared" si="13"/>
      </c>
      <c r="U84" s="103"/>
      <c r="V84" s="116">
        <f t="shared" si="14"/>
      </c>
    </row>
    <row r="85" spans="1:22" ht="33.75" customHeight="1">
      <c r="A85" s="95"/>
      <c r="B85" s="95"/>
      <c r="C85" s="95"/>
      <c r="D85" s="96"/>
      <c r="E85" s="92">
        <f t="shared" si="11"/>
      </c>
      <c r="F85" s="93">
        <f>IF(H85="","",VLOOKUP(H85,'书目编类'!C83:F104,2,0))</f>
      </c>
      <c r="G85" s="94">
        <f t="shared" si="12"/>
        <v>0</v>
      </c>
      <c r="H85" s="96"/>
      <c r="I85" s="102"/>
      <c r="J85" s="102"/>
      <c r="K85" s="102"/>
      <c r="L85" s="100">
        <f t="shared" si="15"/>
      </c>
      <c r="M85" s="95"/>
      <c r="N85" s="102"/>
      <c r="O85" s="95"/>
      <c r="P85" s="103"/>
      <c r="Q85" s="101"/>
      <c r="R85" s="102"/>
      <c r="S85" s="103"/>
      <c r="T85" s="113">
        <f t="shared" si="13"/>
      </c>
      <c r="U85" s="103"/>
      <c r="V85" s="116">
        <f t="shared" si="14"/>
      </c>
    </row>
    <row r="86" spans="1:22" ht="33.75" customHeight="1">
      <c r="A86" s="95"/>
      <c r="B86" s="95"/>
      <c r="C86" s="95"/>
      <c r="D86" s="96"/>
      <c r="E86" s="92">
        <f t="shared" si="11"/>
      </c>
      <c r="F86" s="93">
        <f>IF(H86="","",VLOOKUP(H86,'书目编类'!C84:F105,2,0))</f>
      </c>
      <c r="G86" s="94">
        <f t="shared" si="12"/>
        <v>0</v>
      </c>
      <c r="H86" s="96"/>
      <c r="I86" s="102"/>
      <c r="J86" s="102"/>
      <c r="K86" s="102"/>
      <c r="L86" s="100">
        <f t="shared" si="15"/>
      </c>
      <c r="M86" s="95"/>
      <c r="N86" s="102"/>
      <c r="O86" s="95"/>
      <c r="P86" s="103"/>
      <c r="Q86" s="101"/>
      <c r="R86" s="102"/>
      <c r="S86" s="103"/>
      <c r="T86" s="113">
        <f t="shared" si="13"/>
      </c>
      <c r="U86" s="103"/>
      <c r="V86" s="116">
        <f t="shared" si="14"/>
      </c>
    </row>
    <row r="87" spans="1:22" ht="33.75" customHeight="1">
      <c r="A87" s="95"/>
      <c r="B87" s="95"/>
      <c r="C87" s="95"/>
      <c r="D87" s="96"/>
      <c r="E87" s="92">
        <f t="shared" si="11"/>
      </c>
      <c r="F87" s="93">
        <f>IF(H87="","",VLOOKUP(H87,'书目编类'!C85:F106,2,0))</f>
      </c>
      <c r="G87" s="94">
        <f t="shared" si="12"/>
        <v>0</v>
      </c>
      <c r="H87" s="96"/>
      <c r="I87" s="102"/>
      <c r="J87" s="102"/>
      <c r="K87" s="102"/>
      <c r="L87" s="100">
        <f t="shared" si="15"/>
      </c>
      <c r="M87" s="95"/>
      <c r="N87" s="102"/>
      <c r="O87" s="95"/>
      <c r="P87" s="103"/>
      <c r="Q87" s="101"/>
      <c r="R87" s="102"/>
      <c r="S87" s="103"/>
      <c r="T87" s="113">
        <f t="shared" si="13"/>
      </c>
      <c r="U87" s="103"/>
      <c r="V87" s="116">
        <f t="shared" si="14"/>
      </c>
    </row>
    <row r="88" spans="1:22" ht="33.75" customHeight="1">
      <c r="A88" s="95"/>
      <c r="B88" s="95"/>
      <c r="C88" s="95"/>
      <c r="D88" s="96"/>
      <c r="E88" s="92">
        <f t="shared" si="11"/>
      </c>
      <c r="F88" s="93">
        <f>IF(H88="","",VLOOKUP(H88,'书目编类'!C86:F107,2,0))</f>
      </c>
      <c r="G88" s="94">
        <f t="shared" si="12"/>
        <v>0</v>
      </c>
      <c r="H88" s="96"/>
      <c r="I88" s="102"/>
      <c r="J88" s="102"/>
      <c r="K88" s="102"/>
      <c r="L88" s="100">
        <f t="shared" si="15"/>
      </c>
      <c r="M88" s="95"/>
      <c r="N88" s="102"/>
      <c r="O88" s="95"/>
      <c r="P88" s="103"/>
      <c r="Q88" s="101"/>
      <c r="R88" s="102"/>
      <c r="S88" s="103"/>
      <c r="T88" s="113">
        <f t="shared" si="13"/>
      </c>
      <c r="U88" s="103"/>
      <c r="V88" s="116">
        <f t="shared" si="14"/>
      </c>
    </row>
    <row r="89" spans="1:22" ht="33.75" customHeight="1">
      <c r="A89" s="95"/>
      <c r="B89" s="95"/>
      <c r="C89" s="95"/>
      <c r="D89" s="96"/>
      <c r="E89" s="92">
        <f t="shared" si="11"/>
      </c>
      <c r="F89" s="93">
        <f>IF(H89="","",VLOOKUP(H89,'书目编类'!C87:F108,2,0))</f>
      </c>
      <c r="G89" s="94">
        <f t="shared" si="12"/>
        <v>0</v>
      </c>
      <c r="H89" s="96"/>
      <c r="I89" s="102"/>
      <c r="J89" s="102"/>
      <c r="K89" s="102"/>
      <c r="L89" s="100">
        <f t="shared" si="15"/>
      </c>
      <c r="M89" s="95"/>
      <c r="N89" s="102"/>
      <c r="O89" s="95"/>
      <c r="P89" s="103"/>
      <c r="Q89" s="101"/>
      <c r="R89" s="102"/>
      <c r="S89" s="103"/>
      <c r="T89" s="113">
        <f t="shared" si="13"/>
      </c>
      <c r="U89" s="103"/>
      <c r="V89" s="116">
        <f t="shared" si="14"/>
      </c>
    </row>
    <row r="90" spans="1:22" ht="33.75" customHeight="1">
      <c r="A90" s="95"/>
      <c r="B90" s="95"/>
      <c r="C90" s="95"/>
      <c r="D90" s="96"/>
      <c r="E90" s="92">
        <f t="shared" si="11"/>
      </c>
      <c r="F90" s="93">
        <f>IF(H90="","",VLOOKUP(H90,'书目编类'!C88:F109,2,0))</f>
      </c>
      <c r="G90" s="94">
        <f t="shared" si="12"/>
        <v>0</v>
      </c>
      <c r="H90" s="96"/>
      <c r="I90" s="102"/>
      <c r="J90" s="102"/>
      <c r="K90" s="102"/>
      <c r="L90" s="100">
        <f t="shared" si="15"/>
      </c>
      <c r="M90" s="95"/>
      <c r="N90" s="102"/>
      <c r="O90" s="95"/>
      <c r="P90" s="103"/>
      <c r="Q90" s="101"/>
      <c r="R90" s="102"/>
      <c r="S90" s="103"/>
      <c r="T90" s="113">
        <f t="shared" si="13"/>
      </c>
      <c r="U90" s="103"/>
      <c r="V90" s="116">
        <f t="shared" si="14"/>
      </c>
    </row>
    <row r="91" spans="1:22" ht="33.75" customHeight="1">
      <c r="A91" s="95"/>
      <c r="B91" s="95"/>
      <c r="C91" s="95"/>
      <c r="D91" s="96"/>
      <c r="E91" s="92">
        <f t="shared" si="11"/>
      </c>
      <c r="F91" s="93">
        <f>IF(H91="","",VLOOKUP(H91,'书目编类'!C89:F110,2,0))</f>
      </c>
      <c r="G91" s="94">
        <f t="shared" si="12"/>
        <v>0</v>
      </c>
      <c r="H91" s="96"/>
      <c r="I91" s="102"/>
      <c r="J91" s="102"/>
      <c r="K91" s="102"/>
      <c r="L91" s="100">
        <f t="shared" si="15"/>
      </c>
      <c r="M91" s="95"/>
      <c r="N91" s="102"/>
      <c r="O91" s="95"/>
      <c r="P91" s="103"/>
      <c r="Q91" s="101"/>
      <c r="R91" s="102"/>
      <c r="S91" s="103"/>
      <c r="T91" s="113">
        <f t="shared" si="13"/>
      </c>
      <c r="U91" s="103"/>
      <c r="V91" s="116">
        <f t="shared" si="14"/>
      </c>
    </row>
    <row r="92" spans="1:22" ht="33.75" customHeight="1">
      <c r="A92" s="95"/>
      <c r="B92" s="95"/>
      <c r="C92" s="95"/>
      <c r="D92" s="96"/>
      <c r="E92" s="92">
        <f t="shared" si="11"/>
      </c>
      <c r="F92" s="93">
        <f>IF(H92="","",VLOOKUP(H92,'书目编类'!C90:F111,2,0))</f>
      </c>
      <c r="G92" s="94">
        <f t="shared" si="12"/>
        <v>0</v>
      </c>
      <c r="H92" s="96"/>
      <c r="I92" s="102"/>
      <c r="J92" s="102"/>
      <c r="K92" s="102"/>
      <c r="L92" s="100">
        <f t="shared" si="15"/>
      </c>
      <c r="M92" s="95"/>
      <c r="N92" s="102"/>
      <c r="O92" s="95"/>
      <c r="P92" s="103"/>
      <c r="Q92" s="101"/>
      <c r="R92" s="102"/>
      <c r="S92" s="103"/>
      <c r="T92" s="113">
        <f t="shared" si="13"/>
      </c>
      <c r="U92" s="103"/>
      <c r="V92" s="116">
        <f t="shared" si="14"/>
      </c>
    </row>
    <row r="93" spans="1:22" ht="33.75" customHeight="1">
      <c r="A93" s="95"/>
      <c r="B93" s="95"/>
      <c r="C93" s="95"/>
      <c r="D93" s="96"/>
      <c r="E93" s="92">
        <f t="shared" si="11"/>
      </c>
      <c r="F93" s="93">
        <f>IF(H93="","",VLOOKUP(H93,'书目编类'!C91:F112,2,0))</f>
      </c>
      <c r="G93" s="94">
        <f t="shared" si="12"/>
        <v>0</v>
      </c>
      <c r="H93" s="96"/>
      <c r="I93" s="102"/>
      <c r="J93" s="102"/>
      <c r="K93" s="102"/>
      <c r="L93" s="100">
        <f t="shared" si="15"/>
      </c>
      <c r="M93" s="95"/>
      <c r="N93" s="102"/>
      <c r="O93" s="95"/>
      <c r="P93" s="103"/>
      <c r="Q93" s="101"/>
      <c r="R93" s="102"/>
      <c r="S93" s="103"/>
      <c r="T93" s="113">
        <f t="shared" si="13"/>
      </c>
      <c r="U93" s="103"/>
      <c r="V93" s="116">
        <f t="shared" si="14"/>
      </c>
    </row>
    <row r="94" spans="1:22" ht="33.75" customHeight="1">
      <c r="A94" s="95"/>
      <c r="B94" s="95"/>
      <c r="C94" s="95"/>
      <c r="D94" s="96"/>
      <c r="E94" s="92">
        <f t="shared" si="11"/>
      </c>
      <c r="F94" s="93">
        <f>IF(H94="","",VLOOKUP(H94,'书目编类'!C92:F113,2,0))</f>
      </c>
      <c r="G94" s="94">
        <f t="shared" si="12"/>
        <v>0</v>
      </c>
      <c r="H94" s="96"/>
      <c r="I94" s="102"/>
      <c r="J94" s="102"/>
      <c r="K94" s="102"/>
      <c r="L94" s="100">
        <f t="shared" si="15"/>
      </c>
      <c r="M94" s="95"/>
      <c r="N94" s="102"/>
      <c r="O94" s="95"/>
      <c r="P94" s="103"/>
      <c r="Q94" s="101"/>
      <c r="R94" s="102"/>
      <c r="S94" s="103"/>
      <c r="T94" s="113">
        <f t="shared" si="13"/>
      </c>
      <c r="U94" s="103"/>
      <c r="V94" s="116">
        <f t="shared" si="14"/>
      </c>
    </row>
    <row r="95" spans="1:22" ht="33.75" customHeight="1">
      <c r="A95" s="95"/>
      <c r="B95" s="95"/>
      <c r="C95" s="95"/>
      <c r="D95" s="96"/>
      <c r="E95" s="92">
        <f t="shared" si="11"/>
      </c>
      <c r="F95" s="93">
        <f>IF(H95="","",VLOOKUP(H95,'书目编类'!C93:F114,2,0))</f>
      </c>
      <c r="G95" s="94">
        <f t="shared" si="12"/>
        <v>0</v>
      </c>
      <c r="H95" s="96"/>
      <c r="I95" s="102"/>
      <c r="J95" s="102"/>
      <c r="K95" s="102"/>
      <c r="L95" s="100">
        <f t="shared" si="15"/>
      </c>
      <c r="M95" s="95"/>
      <c r="N95" s="102"/>
      <c r="O95" s="95"/>
      <c r="P95" s="103"/>
      <c r="Q95" s="101"/>
      <c r="R95" s="102"/>
      <c r="S95" s="103"/>
      <c r="T95" s="113">
        <f t="shared" si="13"/>
      </c>
      <c r="U95" s="103"/>
      <c r="V95" s="116">
        <f t="shared" si="14"/>
      </c>
    </row>
    <row r="96" spans="1:22" ht="33.75" customHeight="1">
      <c r="A96" s="95"/>
      <c r="B96" s="95"/>
      <c r="C96" s="95"/>
      <c r="D96" s="96"/>
      <c r="E96" s="92">
        <f t="shared" si="11"/>
      </c>
      <c r="F96" s="93">
        <f>IF(H96="","",VLOOKUP(H96,'书目编类'!C94:F115,2,0))</f>
      </c>
      <c r="G96" s="94">
        <f t="shared" si="12"/>
        <v>0</v>
      </c>
      <c r="H96" s="96"/>
      <c r="I96" s="102"/>
      <c r="J96" s="102"/>
      <c r="K96" s="102"/>
      <c r="L96" s="100">
        <f t="shared" si="15"/>
      </c>
      <c r="M96" s="95"/>
      <c r="N96" s="102"/>
      <c r="O96" s="95"/>
      <c r="P96" s="103"/>
      <c r="Q96" s="101"/>
      <c r="R96" s="102"/>
      <c r="S96" s="103"/>
      <c r="T96" s="113">
        <f t="shared" si="13"/>
      </c>
      <c r="U96" s="103"/>
      <c r="V96" s="116">
        <f t="shared" si="14"/>
      </c>
    </row>
    <row r="97" spans="1:22" ht="33.75" customHeight="1">
      <c r="A97" s="95"/>
      <c r="B97" s="95"/>
      <c r="C97" s="95"/>
      <c r="D97" s="96"/>
      <c r="E97" s="92">
        <f t="shared" si="11"/>
      </c>
      <c r="F97" s="93">
        <f>IF(H97="","",VLOOKUP(H97,'书目编类'!C95:F116,2,0))</f>
      </c>
      <c r="G97" s="94">
        <f t="shared" si="12"/>
        <v>0</v>
      </c>
      <c r="H97" s="96"/>
      <c r="I97" s="102"/>
      <c r="J97" s="102"/>
      <c r="K97" s="102"/>
      <c r="L97" s="100">
        <f t="shared" si="15"/>
      </c>
      <c r="M97" s="95"/>
      <c r="N97" s="102"/>
      <c r="O97" s="95"/>
      <c r="P97" s="103"/>
      <c r="Q97" s="101"/>
      <c r="R97" s="102"/>
      <c r="S97" s="103"/>
      <c r="T97" s="113">
        <f t="shared" si="13"/>
      </c>
      <c r="U97" s="103"/>
      <c r="V97" s="116">
        <f t="shared" si="14"/>
      </c>
    </row>
    <row r="98" spans="1:22" ht="33.75" customHeight="1">
      <c r="A98" s="95"/>
      <c r="B98" s="95"/>
      <c r="C98" s="95"/>
      <c r="D98" s="96"/>
      <c r="E98" s="92">
        <f t="shared" si="11"/>
      </c>
      <c r="F98" s="93">
        <f>IF(H98="","",VLOOKUP(H98,'书目编类'!C96:F117,2,0))</f>
      </c>
      <c r="G98" s="94">
        <f t="shared" si="12"/>
        <v>0</v>
      </c>
      <c r="H98" s="96"/>
      <c r="I98" s="102"/>
      <c r="J98" s="102"/>
      <c r="K98" s="102"/>
      <c r="L98" s="100">
        <f t="shared" si="15"/>
      </c>
      <c r="M98" s="95"/>
      <c r="N98" s="102"/>
      <c r="O98" s="95"/>
      <c r="P98" s="103"/>
      <c r="Q98" s="101"/>
      <c r="R98" s="102"/>
      <c r="S98" s="103"/>
      <c r="T98" s="113">
        <f t="shared" si="13"/>
      </c>
      <c r="U98" s="103"/>
      <c r="V98" s="116">
        <f t="shared" si="14"/>
      </c>
    </row>
    <row r="99" spans="1:22" ht="33.75" customHeight="1">
      <c r="A99" s="95"/>
      <c r="B99" s="95"/>
      <c r="C99" s="95"/>
      <c r="D99" s="96"/>
      <c r="E99" s="92">
        <f t="shared" si="11"/>
      </c>
      <c r="F99" s="93">
        <f>IF(H99="","",VLOOKUP(H99,'书目编类'!C97:F118,2,0))</f>
      </c>
      <c r="G99" s="94">
        <f t="shared" si="12"/>
        <v>0</v>
      </c>
      <c r="H99" s="96"/>
      <c r="I99" s="102"/>
      <c r="J99" s="102"/>
      <c r="K99" s="102"/>
      <c r="L99" s="100">
        <f t="shared" si="15"/>
      </c>
      <c r="M99" s="95"/>
      <c r="N99" s="102"/>
      <c r="O99" s="95"/>
      <c r="P99" s="103"/>
      <c r="Q99" s="101"/>
      <c r="R99" s="102"/>
      <c r="S99" s="103"/>
      <c r="T99" s="113">
        <f t="shared" si="13"/>
      </c>
      <c r="U99" s="103"/>
      <c r="V99" s="116">
        <f t="shared" si="14"/>
      </c>
    </row>
    <row r="100" spans="1:22" ht="33.75" customHeight="1">
      <c r="A100" s="95"/>
      <c r="B100" s="95"/>
      <c r="C100" s="95"/>
      <c r="D100" s="96"/>
      <c r="E100" s="92">
        <f t="shared" si="11"/>
      </c>
      <c r="F100" s="93">
        <f>IF(H100="","",VLOOKUP(H100,'书目编类'!C98:F119,2,0))</f>
      </c>
      <c r="G100" s="94">
        <f t="shared" si="12"/>
        <v>0</v>
      </c>
      <c r="H100" s="96"/>
      <c r="I100" s="102"/>
      <c r="J100" s="102"/>
      <c r="K100" s="102"/>
      <c r="L100" s="100">
        <f t="shared" si="15"/>
      </c>
      <c r="M100" s="95"/>
      <c r="N100" s="102"/>
      <c r="O100" s="95"/>
      <c r="P100" s="103"/>
      <c r="Q100" s="101"/>
      <c r="R100" s="102"/>
      <c r="S100" s="103"/>
      <c r="T100" s="113">
        <f t="shared" si="13"/>
      </c>
      <c r="U100" s="103"/>
      <c r="V100" s="116">
        <f t="shared" si="14"/>
      </c>
    </row>
  </sheetData>
  <sheetProtection/>
  <autoFilter ref="A4:V100"/>
  <mergeCells count="6">
    <mergeCell ref="B1:O1"/>
    <mergeCell ref="Q1:R1"/>
    <mergeCell ref="S1:T1"/>
    <mergeCell ref="Q2:T2"/>
    <mergeCell ref="B3:C3"/>
    <mergeCell ref="D3:F3"/>
  </mergeCells>
  <conditionalFormatting sqref="V5:V100">
    <cfRule type="cellIs" priority="1" dxfId="0" operator="notEqual" stopIfTrue="1">
      <formula>"未超期"</formula>
    </cfRule>
  </conditionalFormatting>
  <dataValidations count="6">
    <dataValidation allowBlank="1" showInputMessage="1" showErrorMessage="1" promptTitle="注意" prompt="有颜色有公式勿输入数编辑" sqref="E5:E100"/>
    <dataValidation type="list" allowBlank="1" showInputMessage="1" showErrorMessage="1" promptTitle="提示:" prompt="↓下拉菜单选择书目类别" sqref="H5:H100">
      <formula1>$C$5:$C$50</formula1>
    </dataValidation>
    <dataValidation type="date" allowBlank="1" showInputMessage="1" showErrorMessage="1" promptTitle="注意:" prompt="请输入借书日期&#10;格式为&quot;2010-1-1&quot;" errorTitle="出错啦." error="请输入借书日期&#10;格式为&quot;2010-1-1&quot;" sqref="P5:P100 S5:S100 U5:U100">
      <formula1>36526</formula1>
      <formula2>109575</formula2>
    </dataValidation>
    <dataValidation allowBlank="1" showInputMessage="1" showErrorMessage="1" sqref="Q5:Q100"/>
    <dataValidation allowBlank="1" showInputMessage="1" showErrorMessage="1" promptTitle="提示:" prompt="有颜色为有公式勿输入数编辑" sqref="T5:T100"/>
    <dataValidation allowBlank="1" showInputMessage="1" showErrorMessage="1" promptTitle="提示" prompt="有颜色有公式勿输入数编辑" sqref="V5:V100 F5:G100"/>
  </dataValidations>
  <hyperlinks>
    <hyperlink ref="Q1" location="查询筛选!A1" display="书籍查询"/>
    <hyperlink ref="Q1:R1" location="书籍查询!A1" display="书籍查询"/>
    <hyperlink ref="Q2" location="书目编类" display="点击新增编辑→书目编类"/>
  </hyperlinks>
  <printOptions/>
  <pageMargins left="0.23" right="0.17" top="0.26" bottom="0.28" header="0.15" footer="0.12"/>
  <pageSetup horizontalDpi="180" verticalDpi="180" orientation="landscape" paperSize="9" scale="85"/>
  <headerFooter scaleWithDoc="0"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">
      <selection activeCell="E1" sqref="E1"/>
    </sheetView>
  </sheetViews>
  <sheetFormatPr defaultColWidth="9.00390625" defaultRowHeight="14.25"/>
  <cols>
    <col min="1" max="2" width="7.00390625" style="58" customWidth="1"/>
    <col min="3" max="3" width="35.25390625" style="58" customWidth="1"/>
    <col min="4" max="4" width="6.125" style="58" customWidth="1"/>
    <col min="5" max="5" width="31.25390625" style="58" customWidth="1"/>
    <col min="6" max="6" width="18.00390625" style="58" customWidth="1"/>
  </cols>
  <sheetData>
    <row r="1" spans="3:6" ht="26.25">
      <c r="C1" s="59" t="s">
        <v>37</v>
      </c>
      <c r="E1" s="48" t="s">
        <v>38</v>
      </c>
      <c r="F1" s="49" t="s">
        <v>37</v>
      </c>
    </row>
    <row r="2" spans="2:6" ht="26.25">
      <c r="B2" s="60"/>
      <c r="E2" s="51" t="s">
        <v>9</v>
      </c>
      <c r="F2" s="52"/>
    </row>
    <row r="3" spans="1:6" ht="25.5">
      <c r="A3" s="61"/>
      <c r="B3" s="61"/>
      <c r="C3" s="61"/>
      <c r="D3" s="61"/>
      <c r="E3" s="61"/>
      <c r="F3" s="61"/>
    </row>
    <row r="4" spans="1:6" ht="18.75">
      <c r="A4" s="62" t="s">
        <v>17</v>
      </c>
      <c r="B4" s="62" t="s">
        <v>39</v>
      </c>
      <c r="C4" s="63" t="s">
        <v>37</v>
      </c>
      <c r="D4" s="62" t="s">
        <v>39</v>
      </c>
      <c r="E4" s="64" t="s">
        <v>40</v>
      </c>
      <c r="F4" s="64"/>
    </row>
    <row r="5" spans="1:6" ht="19.5" customHeight="1">
      <c r="A5" s="65">
        <v>1</v>
      </c>
      <c r="B5" s="65">
        <v>1</v>
      </c>
      <c r="C5" s="65" t="s">
        <v>41</v>
      </c>
      <c r="D5" s="65">
        <v>1</v>
      </c>
      <c r="E5" s="65" t="s">
        <v>42</v>
      </c>
      <c r="F5" s="65"/>
    </row>
    <row r="6" spans="1:6" ht="19.5" customHeight="1">
      <c r="A6" s="65">
        <v>1</v>
      </c>
      <c r="B6" s="65">
        <v>2</v>
      </c>
      <c r="C6" s="65" t="s">
        <v>43</v>
      </c>
      <c r="D6" s="65">
        <v>2</v>
      </c>
      <c r="E6" s="65" t="s">
        <v>44</v>
      </c>
      <c r="F6" s="65"/>
    </row>
    <row r="7" spans="1:6" ht="19.5" customHeight="1">
      <c r="A7" s="65">
        <v>2</v>
      </c>
      <c r="B7" s="65">
        <v>3</v>
      </c>
      <c r="C7" s="65" t="s">
        <v>45</v>
      </c>
      <c r="D7" s="65">
        <v>3</v>
      </c>
      <c r="E7" s="65" t="s">
        <v>46</v>
      </c>
      <c r="F7" s="65"/>
    </row>
    <row r="8" spans="1:6" ht="19.5" customHeight="1">
      <c r="A8" s="65">
        <v>3</v>
      </c>
      <c r="B8" s="65">
        <v>4</v>
      </c>
      <c r="C8" s="65" t="s">
        <v>47</v>
      </c>
      <c r="D8" s="65">
        <v>4</v>
      </c>
      <c r="E8" s="65" t="s">
        <v>48</v>
      </c>
      <c r="F8" s="65"/>
    </row>
    <row r="9" spans="1:6" ht="19.5" customHeight="1">
      <c r="A9" s="65">
        <v>5</v>
      </c>
      <c r="B9" s="65">
        <v>5</v>
      </c>
      <c r="C9" s="65" t="s">
        <v>49</v>
      </c>
      <c r="D9" s="65">
        <v>5</v>
      </c>
      <c r="E9" s="65" t="s">
        <v>50</v>
      </c>
      <c r="F9" s="65"/>
    </row>
    <row r="10" spans="1:6" ht="19.5" customHeight="1">
      <c r="A10" s="65">
        <v>6</v>
      </c>
      <c r="B10" s="65">
        <v>6</v>
      </c>
      <c r="C10" s="65" t="s">
        <v>51</v>
      </c>
      <c r="D10" s="65">
        <v>6</v>
      </c>
      <c r="E10" s="65" t="s">
        <v>52</v>
      </c>
      <c r="F10" s="65"/>
    </row>
    <row r="11" spans="1:6" ht="19.5" customHeight="1">
      <c r="A11" s="65">
        <v>7</v>
      </c>
      <c r="B11" s="65">
        <v>7</v>
      </c>
      <c r="C11" s="65" t="s">
        <v>53</v>
      </c>
      <c r="D11" s="65">
        <v>7</v>
      </c>
      <c r="E11" s="65" t="s">
        <v>54</v>
      </c>
      <c r="F11" s="65"/>
    </row>
    <row r="12" spans="1:6" ht="19.5" customHeight="1">
      <c r="A12" s="65">
        <v>8</v>
      </c>
      <c r="B12" s="65">
        <v>8</v>
      </c>
      <c r="C12" s="65" t="s">
        <v>55</v>
      </c>
      <c r="D12" s="65">
        <v>8</v>
      </c>
      <c r="E12" s="65" t="s">
        <v>56</v>
      </c>
      <c r="F12" s="65"/>
    </row>
    <row r="13" spans="1:6" ht="19.5" customHeight="1">
      <c r="A13" s="65">
        <v>9</v>
      </c>
      <c r="B13" s="65">
        <v>9</v>
      </c>
      <c r="C13" s="65" t="s">
        <v>57</v>
      </c>
      <c r="D13" s="65">
        <v>9</v>
      </c>
      <c r="E13" s="65" t="s">
        <v>58</v>
      </c>
      <c r="F13" s="65"/>
    </row>
    <row r="14" spans="1:6" ht="19.5" customHeight="1">
      <c r="A14" s="65">
        <v>10</v>
      </c>
      <c r="B14" s="65">
        <v>10</v>
      </c>
      <c r="C14" s="65" t="s">
        <v>59</v>
      </c>
      <c r="D14" s="65">
        <v>10</v>
      </c>
      <c r="E14" s="65" t="s">
        <v>60</v>
      </c>
      <c r="F14" s="65"/>
    </row>
    <row r="15" spans="1:6" ht="19.5" customHeight="1">
      <c r="A15" s="65">
        <v>11</v>
      </c>
      <c r="B15" s="65" t="s">
        <v>61</v>
      </c>
      <c r="C15" s="65" t="s">
        <v>62</v>
      </c>
      <c r="D15" s="65" t="s">
        <v>61</v>
      </c>
      <c r="E15" s="65" t="s">
        <v>63</v>
      </c>
      <c r="F15" s="65"/>
    </row>
    <row r="16" spans="1:6" ht="19.5" customHeight="1">
      <c r="A16" s="65">
        <v>12</v>
      </c>
      <c r="B16" s="65" t="s">
        <v>64</v>
      </c>
      <c r="C16" s="65" t="s">
        <v>65</v>
      </c>
      <c r="D16" s="65" t="s">
        <v>64</v>
      </c>
      <c r="E16" s="66" t="s">
        <v>66</v>
      </c>
      <c r="F16" s="65"/>
    </row>
    <row r="17" spans="1:6" ht="19.5" customHeight="1">
      <c r="A17" s="65">
        <v>13</v>
      </c>
      <c r="B17" s="65" t="s">
        <v>67</v>
      </c>
      <c r="C17" s="65" t="s">
        <v>68</v>
      </c>
      <c r="D17" s="65" t="s">
        <v>67</v>
      </c>
      <c r="E17" s="65" t="s">
        <v>69</v>
      </c>
      <c r="F17" s="65"/>
    </row>
    <row r="18" spans="1:6" ht="19.5" customHeight="1">
      <c r="A18" s="65">
        <v>14</v>
      </c>
      <c r="B18" s="65" t="s">
        <v>70</v>
      </c>
      <c r="C18" s="65" t="s">
        <v>71</v>
      </c>
      <c r="D18" s="65" t="s">
        <v>70</v>
      </c>
      <c r="E18" s="65" t="s">
        <v>72</v>
      </c>
      <c r="F18" s="65"/>
    </row>
    <row r="19" spans="1:6" ht="19.5" customHeight="1">
      <c r="A19" s="65">
        <v>15</v>
      </c>
      <c r="B19" s="65" t="s">
        <v>73</v>
      </c>
      <c r="C19" s="65" t="s">
        <v>74</v>
      </c>
      <c r="D19" s="65" t="s">
        <v>73</v>
      </c>
      <c r="E19" s="65" t="s">
        <v>75</v>
      </c>
      <c r="F19" s="65"/>
    </row>
    <row r="20" spans="1:6" ht="19.5" customHeight="1">
      <c r="A20" s="65">
        <v>16</v>
      </c>
      <c r="B20" s="65" t="s">
        <v>76</v>
      </c>
      <c r="C20" s="65" t="s">
        <v>77</v>
      </c>
      <c r="D20" s="65" t="s">
        <v>76</v>
      </c>
      <c r="E20" s="65" t="s">
        <v>78</v>
      </c>
      <c r="F20" s="65"/>
    </row>
    <row r="21" spans="1:6" ht="19.5" customHeight="1">
      <c r="A21" s="65">
        <v>17</v>
      </c>
      <c r="B21" s="65">
        <v>11</v>
      </c>
      <c r="C21" s="65" t="s">
        <v>79</v>
      </c>
      <c r="D21" s="65">
        <v>11</v>
      </c>
      <c r="E21" s="65" t="s">
        <v>80</v>
      </c>
      <c r="F21" s="65"/>
    </row>
    <row r="22" spans="1:6" ht="19.5" customHeight="1">
      <c r="A22" s="65">
        <v>18</v>
      </c>
      <c r="B22" s="65">
        <v>12</v>
      </c>
      <c r="C22" s="65" t="s">
        <v>81</v>
      </c>
      <c r="D22" s="65">
        <v>12</v>
      </c>
      <c r="E22" s="65" t="s">
        <v>82</v>
      </c>
      <c r="F22" s="65"/>
    </row>
    <row r="23" spans="1:6" ht="19.5" customHeight="1">
      <c r="A23" s="65">
        <v>19</v>
      </c>
      <c r="B23" s="65">
        <v>13</v>
      </c>
      <c r="C23" s="65" t="s">
        <v>83</v>
      </c>
      <c r="D23" s="65">
        <v>13</v>
      </c>
      <c r="E23" s="65" t="s">
        <v>84</v>
      </c>
      <c r="F23" s="65"/>
    </row>
    <row r="24" spans="1:6" ht="19.5" customHeight="1">
      <c r="A24" s="65">
        <v>20</v>
      </c>
      <c r="B24" s="65">
        <v>14</v>
      </c>
      <c r="C24" s="65" t="s">
        <v>85</v>
      </c>
      <c r="D24" s="65">
        <v>14</v>
      </c>
      <c r="E24" s="65" t="s">
        <v>86</v>
      </c>
      <c r="F24" s="65"/>
    </row>
    <row r="25" spans="1:6" ht="18.75">
      <c r="A25" s="65"/>
      <c r="B25" s="65"/>
      <c r="C25" s="65"/>
      <c r="D25" s="65"/>
      <c r="E25" s="65"/>
      <c r="F25" s="65"/>
    </row>
    <row r="26" spans="1:6" ht="18.75">
      <c r="A26" s="65"/>
      <c r="B26" s="65"/>
      <c r="C26" s="65"/>
      <c r="D26" s="65"/>
      <c r="E26" s="65"/>
      <c r="F26" s="65"/>
    </row>
    <row r="27" spans="1:6" ht="18.75">
      <c r="A27" s="65"/>
      <c r="B27" s="65"/>
      <c r="C27" s="65"/>
      <c r="D27" s="65"/>
      <c r="E27" s="65"/>
      <c r="F27" s="65"/>
    </row>
    <row r="28" spans="1:6" ht="18.75">
      <c r="A28" s="65"/>
      <c r="B28" s="65"/>
      <c r="C28" s="65"/>
      <c r="D28" s="65"/>
      <c r="E28" s="65"/>
      <c r="F28" s="65"/>
    </row>
    <row r="29" spans="1:6" ht="18.75">
      <c r="A29" s="65"/>
      <c r="B29" s="65"/>
      <c r="C29" s="65"/>
      <c r="D29" s="65"/>
      <c r="E29" s="65"/>
      <c r="F29" s="65"/>
    </row>
    <row r="30" spans="1:6" ht="18.75">
      <c r="A30" s="65"/>
      <c r="B30" s="65"/>
      <c r="C30" s="65"/>
      <c r="D30" s="65"/>
      <c r="E30" s="65"/>
      <c r="F30" s="65"/>
    </row>
    <row r="31" spans="1:6" ht="18.75">
      <c r="A31" s="65"/>
      <c r="B31" s="65"/>
      <c r="C31" s="65"/>
      <c r="D31" s="65"/>
      <c r="E31" s="65"/>
      <c r="F31" s="65"/>
    </row>
    <row r="32" spans="1:6" ht="18.75">
      <c r="A32" s="65"/>
      <c r="B32" s="65"/>
      <c r="C32" s="65"/>
      <c r="D32" s="65"/>
      <c r="E32" s="65"/>
      <c r="F32" s="65"/>
    </row>
    <row r="33" spans="1:6" ht="18.75">
      <c r="A33" s="65"/>
      <c r="B33" s="65"/>
      <c r="C33" s="65"/>
      <c r="D33" s="65"/>
      <c r="E33" s="65"/>
      <c r="F33" s="65"/>
    </row>
    <row r="34" spans="1:6" ht="18.75">
      <c r="A34" s="65"/>
      <c r="B34" s="65"/>
      <c r="C34" s="65"/>
      <c r="D34" s="65"/>
      <c r="E34" s="65"/>
      <c r="F34" s="65"/>
    </row>
    <row r="35" spans="1:6" ht="18.75">
      <c r="A35" s="65"/>
      <c r="B35" s="65"/>
      <c r="C35" s="65"/>
      <c r="D35" s="65"/>
      <c r="E35" s="65"/>
      <c r="F35" s="65"/>
    </row>
    <row r="36" spans="1:6" ht="18.75">
      <c r="A36" s="65"/>
      <c r="B36" s="65"/>
      <c r="C36" s="65"/>
      <c r="D36" s="65"/>
      <c r="E36" s="65"/>
      <c r="F36" s="65"/>
    </row>
    <row r="37" spans="1:6" ht="18.75">
      <c r="A37" s="65"/>
      <c r="B37" s="65"/>
      <c r="C37" s="65"/>
      <c r="D37" s="65"/>
      <c r="E37" s="65"/>
      <c r="F37" s="65"/>
    </row>
    <row r="38" spans="1:6" ht="18.75">
      <c r="A38" s="65"/>
      <c r="B38" s="65"/>
      <c r="C38" s="65"/>
      <c r="D38" s="65"/>
      <c r="E38" s="65"/>
      <c r="F38" s="65"/>
    </row>
    <row r="39" spans="1:6" ht="18.75">
      <c r="A39" s="65"/>
      <c r="B39" s="65"/>
      <c r="C39" s="65"/>
      <c r="D39" s="65"/>
      <c r="E39" s="65"/>
      <c r="F39" s="65"/>
    </row>
    <row r="40" spans="1:6" ht="18.75">
      <c r="A40" s="65"/>
      <c r="B40" s="65"/>
      <c r="C40" s="65"/>
      <c r="D40" s="65"/>
      <c r="E40" s="65"/>
      <c r="F40" s="65"/>
    </row>
    <row r="41" spans="1:6" ht="18.75">
      <c r="A41" s="65"/>
      <c r="B41" s="65"/>
      <c r="C41" s="65"/>
      <c r="D41" s="65"/>
      <c r="E41" s="65"/>
      <c r="F41" s="65"/>
    </row>
    <row r="42" spans="1:6" ht="18.75">
      <c r="A42" s="65"/>
      <c r="B42" s="65"/>
      <c r="C42" s="65"/>
      <c r="D42" s="65"/>
      <c r="E42" s="65"/>
      <c r="F42" s="65"/>
    </row>
    <row r="43" spans="1:6" ht="18.75">
      <c r="A43" s="65"/>
      <c r="B43" s="65"/>
      <c r="C43" s="65"/>
      <c r="D43" s="65"/>
      <c r="E43" s="65"/>
      <c r="F43" s="65"/>
    </row>
    <row r="44" spans="1:6" ht="18.75">
      <c r="A44" s="65"/>
      <c r="B44" s="65"/>
      <c r="C44" s="65"/>
      <c r="D44" s="65"/>
      <c r="E44" s="65"/>
      <c r="F44" s="65"/>
    </row>
    <row r="45" spans="1:6" ht="18.75">
      <c r="A45" s="65"/>
      <c r="B45" s="65"/>
      <c r="C45" s="65"/>
      <c r="D45" s="65"/>
      <c r="E45" s="65"/>
      <c r="F45" s="65"/>
    </row>
    <row r="46" spans="1:6" ht="18.75">
      <c r="A46" s="65"/>
      <c r="B46" s="65"/>
      <c r="C46" s="65"/>
      <c r="D46" s="65"/>
      <c r="E46" s="65"/>
      <c r="F46" s="65"/>
    </row>
    <row r="47" spans="1:6" ht="18.75">
      <c r="A47" s="65"/>
      <c r="B47" s="65"/>
      <c r="C47" s="65"/>
      <c r="D47" s="65"/>
      <c r="E47" s="65"/>
      <c r="F47" s="65"/>
    </row>
    <row r="48" spans="1:6" ht="18.75">
      <c r="A48" s="65"/>
      <c r="B48" s="65"/>
      <c r="C48" s="65"/>
      <c r="D48" s="65"/>
      <c r="E48" s="65"/>
      <c r="F48" s="65"/>
    </row>
    <row r="49" spans="1:6" ht="18.75">
      <c r="A49" s="65"/>
      <c r="B49" s="65"/>
      <c r="C49" s="65"/>
      <c r="D49" s="65"/>
      <c r="E49" s="65"/>
      <c r="F49" s="65"/>
    </row>
    <row r="50" spans="1:6" ht="18.75">
      <c r="A50" s="65"/>
      <c r="B50" s="65"/>
      <c r="C50" s="65"/>
      <c r="D50" s="65"/>
      <c r="E50" s="65"/>
      <c r="F50" s="65"/>
    </row>
  </sheetData>
  <sheetProtection/>
  <hyperlinks>
    <hyperlink ref="E1" location="书籍目录" display="←返回目录"/>
    <hyperlink ref="E2" location="书籍查询!A1" display="书籍查询"/>
  </hyperlinks>
  <printOptions/>
  <pageMargins left="0.75" right="0.75" top="1" bottom="1" header="0.51" footer="0.5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10.75390625" style="45" customWidth="1"/>
    <col min="2" max="2" width="12.50390625" style="45" customWidth="1"/>
    <col min="3" max="3" width="9.75390625" style="45" customWidth="1"/>
    <col min="4" max="4" width="7.00390625" style="45" customWidth="1"/>
    <col min="5" max="5" width="22.25390625" style="45" customWidth="1"/>
    <col min="6" max="6" width="25.50390625" style="45" customWidth="1"/>
  </cols>
  <sheetData>
    <row r="1" spans="1:6" ht="26.25">
      <c r="A1" s="46" t="s">
        <v>87</v>
      </c>
      <c r="B1" s="47"/>
      <c r="C1" s="47"/>
      <c r="D1" s="47"/>
      <c r="E1" s="48" t="s">
        <v>38</v>
      </c>
      <c r="F1" s="49" t="s">
        <v>37</v>
      </c>
    </row>
    <row r="2" spans="2:6" ht="15">
      <c r="B2" s="50"/>
      <c r="C2" s="50"/>
      <c r="D2" s="50"/>
      <c r="E2" s="51" t="s">
        <v>9</v>
      </c>
      <c r="F2" s="52"/>
    </row>
    <row r="3" ht="15"/>
    <row r="4" spans="1:6" ht="15.75">
      <c r="A4" s="53" t="s">
        <v>23</v>
      </c>
      <c r="B4" s="53" t="s">
        <v>87</v>
      </c>
      <c r="C4" s="53" t="s">
        <v>88</v>
      </c>
      <c r="D4" s="53"/>
      <c r="E4" s="53"/>
      <c r="F4" s="54"/>
    </row>
    <row r="5" spans="1:6" ht="15.75">
      <c r="A5" s="55" t="s">
        <v>36</v>
      </c>
      <c r="B5" s="55" t="s">
        <v>89</v>
      </c>
      <c r="C5" s="56"/>
      <c r="D5" s="56"/>
      <c r="E5" s="56"/>
      <c r="F5" s="56"/>
    </row>
    <row r="6" spans="1:6" ht="15">
      <c r="A6" s="57" t="s">
        <v>90</v>
      </c>
      <c r="B6" s="56"/>
      <c r="C6" s="56"/>
      <c r="D6" s="56"/>
      <c r="E6" s="56"/>
      <c r="F6" s="56"/>
    </row>
    <row r="7" spans="1:6" ht="15">
      <c r="A7" s="55" t="s">
        <v>91</v>
      </c>
      <c r="B7" s="56"/>
      <c r="C7" s="56"/>
      <c r="D7" s="56"/>
      <c r="E7" s="56"/>
      <c r="F7" s="56"/>
    </row>
    <row r="8" spans="1:6" ht="15">
      <c r="A8" s="56"/>
      <c r="B8" s="56"/>
      <c r="C8" s="56"/>
      <c r="D8" s="56"/>
      <c r="E8" s="56"/>
      <c r="F8" s="56"/>
    </row>
    <row r="9" spans="1:6" ht="15">
      <c r="A9" s="56"/>
      <c r="B9" s="56"/>
      <c r="C9" s="56"/>
      <c r="D9" s="56"/>
      <c r="E9" s="56"/>
      <c r="F9" s="56"/>
    </row>
    <row r="10" spans="1:6" ht="15">
      <c r="A10" s="56"/>
      <c r="B10" s="56"/>
      <c r="C10" s="56"/>
      <c r="D10" s="56"/>
      <c r="E10" s="56"/>
      <c r="F10" s="56"/>
    </row>
    <row r="11" spans="1:6" ht="15">
      <c r="A11" s="56"/>
      <c r="B11" s="56"/>
      <c r="C11" s="56"/>
      <c r="D11" s="56"/>
      <c r="E11" s="56"/>
      <c r="F11" s="56"/>
    </row>
    <row r="12" spans="1:6" ht="15">
      <c r="A12" s="56"/>
      <c r="B12" s="56"/>
      <c r="C12" s="56"/>
      <c r="D12" s="56"/>
      <c r="E12" s="56"/>
      <c r="F12" s="56"/>
    </row>
    <row r="13" spans="1:6" ht="15">
      <c r="A13" s="56"/>
      <c r="B13" s="56"/>
      <c r="C13" s="56"/>
      <c r="D13" s="56"/>
      <c r="E13" s="56"/>
      <c r="F13" s="56"/>
    </row>
    <row r="14" spans="1:6" ht="15">
      <c r="A14" s="56"/>
      <c r="B14" s="56"/>
      <c r="C14" s="56"/>
      <c r="D14" s="56"/>
      <c r="E14" s="56"/>
      <c r="F14" s="56"/>
    </row>
    <row r="15" spans="1:6" ht="15">
      <c r="A15" s="56"/>
      <c r="B15" s="56"/>
      <c r="C15" s="56"/>
      <c r="D15" s="56"/>
      <c r="E15" s="56"/>
      <c r="F15" s="56"/>
    </row>
    <row r="16" spans="1:6" ht="15">
      <c r="A16" s="56"/>
      <c r="B16" s="56"/>
      <c r="C16" s="56"/>
      <c r="D16" s="56"/>
      <c r="E16" s="56"/>
      <c r="F16" s="56"/>
    </row>
    <row r="17" spans="1:6" ht="15">
      <c r="A17" s="56"/>
      <c r="B17" s="56"/>
      <c r="C17" s="56"/>
      <c r="D17" s="56"/>
      <c r="E17" s="56"/>
      <c r="F17" s="56"/>
    </row>
    <row r="18" spans="1:6" ht="15">
      <c r="A18" s="56"/>
      <c r="B18" s="56"/>
      <c r="C18" s="56"/>
      <c r="D18" s="56"/>
      <c r="E18" s="56"/>
      <c r="F18" s="56"/>
    </row>
  </sheetData>
  <sheetProtection/>
  <autoFilter ref="A4:E7"/>
  <mergeCells count="1">
    <mergeCell ref="A1:D1"/>
  </mergeCells>
  <hyperlinks>
    <hyperlink ref="E1" location="书籍目录" display="←返回目录"/>
    <hyperlink ref="E2" location="书籍查询!A1" display="书籍查询"/>
  </hyperlinks>
  <printOptions/>
  <pageMargins left="0.75" right="0.75" top="1" bottom="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U16"/>
  <sheetViews>
    <sheetView showGridLines="0" zoomScale="70" zoomScaleNormal="70" workbookViewId="0" topLeftCell="A1">
      <selection activeCell="P1" sqref="P1:Q1"/>
    </sheetView>
  </sheetViews>
  <sheetFormatPr defaultColWidth="9.00390625" defaultRowHeight="14.25"/>
  <cols>
    <col min="1" max="1" width="20.50390625" style="3" customWidth="1"/>
    <col min="2" max="2" width="5.875" style="3" customWidth="1"/>
    <col min="3" max="4" width="5.50390625" style="3" customWidth="1"/>
    <col min="5" max="5" width="16.375" style="3" customWidth="1"/>
    <col min="6" max="6" width="5.50390625" style="3" customWidth="1"/>
    <col min="7" max="7" width="18.75390625" style="3" customWidth="1"/>
    <col min="8" max="9" width="12.50390625" style="3" customWidth="1"/>
    <col min="10" max="11" width="7.375" style="3" customWidth="1"/>
    <col min="12" max="12" width="6.875" style="3" customWidth="1"/>
    <col min="13" max="13" width="9.875" style="3" customWidth="1"/>
    <col min="14" max="14" width="9.00390625" style="3" customWidth="1"/>
    <col min="15" max="16" width="13.25390625" style="3" customWidth="1"/>
    <col min="17" max="17" width="6.00390625" style="3" customWidth="1"/>
    <col min="18" max="18" width="15.75390625" style="3" customWidth="1"/>
    <col min="19" max="19" width="13.75390625" style="3" customWidth="1"/>
    <col min="20" max="20" width="13.00390625" style="3" customWidth="1"/>
    <col min="21" max="21" width="11.75390625" style="3" customWidth="1"/>
    <col min="22" max="16384" width="7.00390625" style="3" customWidth="1"/>
  </cols>
  <sheetData>
    <row r="1" spans="1:21" s="1" customFormat="1" ht="45" customHeight="1">
      <c r="A1" s="4"/>
      <c r="B1" s="5"/>
      <c r="C1" s="6"/>
      <c r="D1" s="6"/>
      <c r="E1" s="6"/>
      <c r="F1" s="6"/>
      <c r="G1" s="7" t="s">
        <v>9</v>
      </c>
      <c r="H1" s="8"/>
      <c r="I1" s="8"/>
      <c r="J1" s="8"/>
      <c r="K1" s="8"/>
      <c r="L1" s="8"/>
      <c r="M1" s="8"/>
      <c r="N1" s="31"/>
      <c r="O1" s="4"/>
      <c r="P1" s="32" t="s">
        <v>38</v>
      </c>
      <c r="Q1" s="37"/>
      <c r="R1" s="32" t="s">
        <v>9</v>
      </c>
      <c r="S1" s="37"/>
      <c r="U1" s="38"/>
    </row>
    <row r="2" spans="1:21" ht="41.25" customHeight="1">
      <c r="A2" s="9" t="s">
        <v>92</v>
      </c>
      <c r="C2" s="10"/>
      <c r="D2" s="10"/>
      <c r="E2" s="10"/>
      <c r="F2" s="10"/>
      <c r="G2" s="11"/>
      <c r="H2" s="12"/>
      <c r="I2" s="12"/>
      <c r="J2" s="12"/>
      <c r="K2" s="12"/>
      <c r="L2" s="12"/>
      <c r="M2" s="12"/>
      <c r="N2" s="12"/>
      <c r="O2" s="12"/>
      <c r="P2" s="32" t="s">
        <v>12</v>
      </c>
      <c r="Q2" s="39"/>
      <c r="R2" s="39"/>
      <c r="S2" s="40"/>
      <c r="U2" s="13"/>
    </row>
    <row r="3" spans="1:21" ht="17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3" t="s">
        <v>13</v>
      </c>
      <c r="Q3" s="33"/>
      <c r="R3" s="41">
        <f ca="1">TODAY()</f>
        <v>43405</v>
      </c>
      <c r="S3" s="42">
        <f ca="1">TODAY()</f>
        <v>43405</v>
      </c>
      <c r="U3" s="13"/>
    </row>
    <row r="4" spans="1:21" ht="25.5">
      <c r="A4" s="14" t="s">
        <v>93</v>
      </c>
      <c r="B4" s="15"/>
      <c r="C4" s="15"/>
      <c r="D4" s="15"/>
      <c r="E4" s="15"/>
      <c r="F4" s="16"/>
      <c r="G4" s="13"/>
      <c r="H4" s="13"/>
      <c r="I4" s="13"/>
      <c r="J4" s="13"/>
      <c r="K4" s="13"/>
      <c r="L4" s="13"/>
      <c r="M4" s="13"/>
      <c r="N4" s="13"/>
      <c r="O4" s="13"/>
      <c r="P4" s="13"/>
      <c r="Q4" s="43"/>
      <c r="R4" s="43"/>
      <c r="S4" s="43"/>
      <c r="T4" s="43"/>
      <c r="U4" s="13"/>
    </row>
    <row r="5" spans="1:21" ht="28.5">
      <c r="A5" s="17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9" t="s">
        <v>20</v>
      </c>
      <c r="H5" s="19" t="s">
        <v>21</v>
      </c>
      <c r="I5" s="34" t="s">
        <v>22</v>
      </c>
      <c r="J5" s="19" t="s">
        <v>23</v>
      </c>
      <c r="K5" s="34" t="s">
        <v>87</v>
      </c>
      <c r="L5" s="19" t="s">
        <v>94</v>
      </c>
      <c r="M5" s="19" t="s">
        <v>26</v>
      </c>
      <c r="N5" s="19" t="s">
        <v>27</v>
      </c>
      <c r="O5" s="19" t="s">
        <v>28</v>
      </c>
      <c r="P5" s="34" t="s">
        <v>29</v>
      </c>
      <c r="Q5" s="19" t="s">
        <v>30</v>
      </c>
      <c r="R5" s="19" t="s">
        <v>31</v>
      </c>
      <c r="S5" s="19" t="s">
        <v>32</v>
      </c>
      <c r="T5" s="19" t="s">
        <v>33</v>
      </c>
      <c r="U5" s="19" t="s">
        <v>34</v>
      </c>
    </row>
    <row r="6" spans="1:21" s="2" customFormat="1" ht="73.5" customHeight="1">
      <c r="A6" s="20" t="s">
        <v>95</v>
      </c>
      <c r="B6" s="21" t="e">
        <f>IF($A$6="","",VLOOKUP($A$6,'书籍管理'!$A4:$V999,2,0))</f>
        <v>#N/A</v>
      </c>
      <c r="C6" s="22" t="e">
        <f>IF($A$6="","",VLOOKUP($A$6,'书籍管理'!$A4:$V999,3,0))</f>
        <v>#N/A</v>
      </c>
      <c r="D6" s="22" t="e">
        <f>IF($A$6="","",VLOOKUP($A$6,'书籍管理'!$A4:$V999,4,0))</f>
        <v>#N/A</v>
      </c>
      <c r="E6" s="22" t="e">
        <f>IF($A$6="","",VLOOKUP($A$6,'书籍管理'!$A4:$V999,5,0))</f>
        <v>#N/A</v>
      </c>
      <c r="F6" s="22" t="e">
        <f>IF($A$6="","",VLOOKUP($A$6,'书籍管理'!$A4:$V999,6,0))</f>
        <v>#N/A</v>
      </c>
      <c r="G6" s="23" t="e">
        <f>IF($A$6="","",VLOOKUP($A$6,'书籍管理'!$A4:$V999,8,0))</f>
        <v>#N/A</v>
      </c>
      <c r="H6" s="24" t="e">
        <f>IF($A$6="","",VLOOKUP($A$6,'书籍管理'!$A4:$V999,9,0))</f>
        <v>#N/A</v>
      </c>
      <c r="I6" s="24" t="e">
        <f>IF($A$6="","",VLOOKUP($A$6,'书籍管理'!$A4:$V999,10,0))</f>
        <v>#N/A</v>
      </c>
      <c r="J6" s="24" t="e">
        <f>IF($A$6="","",VLOOKUP($A$6,'书籍管理'!$A4:$V999,11,0))</f>
        <v>#N/A</v>
      </c>
      <c r="K6" s="24" t="e">
        <f>IF($A$6="","",VLOOKUP($A$6,'书籍管理'!$A4:$V999,12,0))</f>
        <v>#N/A</v>
      </c>
      <c r="L6" s="24" t="e">
        <f>IF($A$6="","",VLOOKUP($A$6,'书籍管理'!$A4:$V999,13,0))</f>
        <v>#N/A</v>
      </c>
      <c r="M6" s="24" t="e">
        <f>IF($A$6="","",VLOOKUP($A$6,'书籍管理'!$A4:$V999,14,0))</f>
        <v>#N/A</v>
      </c>
      <c r="N6" s="35" t="e">
        <f>IF($A$6="","",VLOOKUP($A$6,'书籍管理'!$A4:$V999,15,0))</f>
        <v>#N/A</v>
      </c>
      <c r="O6" s="36" t="e">
        <f>IF($A$6="","",VLOOKUP($A$6,'书籍管理'!$A4:$V999,16,0))</f>
        <v>#N/A</v>
      </c>
      <c r="P6" s="24" t="e">
        <f>IF($A$6="","",VLOOKUP($A$6,'书籍管理'!$A4:$V999,17,0))</f>
        <v>#N/A</v>
      </c>
      <c r="Q6" s="24" t="e">
        <f>IF($A$6="","",VLOOKUP($A$6,'书籍管理'!$A4:$V999,18,0))</f>
        <v>#N/A</v>
      </c>
      <c r="R6" s="36" t="e">
        <f>IF($A$6="","",VLOOKUP($A$6,'书籍管理'!$A4:$V999,19,0))</f>
        <v>#N/A</v>
      </c>
      <c r="S6" s="44" t="e">
        <f>IF($A$6="","",VLOOKUP($A$6,'书籍管理'!$A4:$V999,20,0))</f>
        <v>#N/A</v>
      </c>
      <c r="T6" s="36" t="e">
        <f>IF($A$6="","",VLOOKUP($A$6,'书籍管理'!$A4:$V999,21,0))</f>
        <v>#N/A</v>
      </c>
      <c r="U6" s="24" t="e">
        <f>IF($A$6="","",VLOOKUP($A$6,'书籍管理'!$A4:$V999,22,0))</f>
        <v>#N/A</v>
      </c>
    </row>
    <row r="7" ht="12.75"/>
    <row r="8" ht="12.75"/>
    <row r="9" ht="12.75"/>
    <row r="10" spans="1:6" ht="30.75" customHeight="1">
      <c r="A10" s="25" t="s">
        <v>96</v>
      </c>
      <c r="B10" s="26"/>
      <c r="C10" s="26"/>
      <c r="D10" s="26"/>
      <c r="E10" s="26"/>
      <c r="F10" s="27"/>
    </row>
    <row r="11" spans="1:21" ht="28.5">
      <c r="A11" s="28" t="s">
        <v>18</v>
      </c>
      <c r="B11" s="19" t="s">
        <v>15</v>
      </c>
      <c r="C11" s="19" t="s">
        <v>16</v>
      </c>
      <c r="D11" s="19" t="s">
        <v>17</v>
      </c>
      <c r="E11" s="28" t="s">
        <v>14</v>
      </c>
      <c r="F11" s="18" t="s">
        <v>19</v>
      </c>
      <c r="G11" s="19" t="s">
        <v>20</v>
      </c>
      <c r="H11" s="19" t="s">
        <v>21</v>
      </c>
      <c r="I11" s="34" t="s">
        <v>22</v>
      </c>
      <c r="J11" s="19" t="s">
        <v>23</v>
      </c>
      <c r="K11" s="34" t="s">
        <v>87</v>
      </c>
      <c r="L11" s="19" t="s">
        <v>94</v>
      </c>
      <c r="M11" s="19" t="s">
        <v>26</v>
      </c>
      <c r="N11" s="19" t="s">
        <v>27</v>
      </c>
      <c r="O11" s="19" t="s">
        <v>28</v>
      </c>
      <c r="P11" s="34" t="s">
        <v>29</v>
      </c>
      <c r="Q11" s="19" t="s">
        <v>30</v>
      </c>
      <c r="R11" s="19" t="s">
        <v>31</v>
      </c>
      <c r="S11" s="19" t="s">
        <v>32</v>
      </c>
      <c r="T11" s="19" t="s">
        <v>33</v>
      </c>
      <c r="U11" s="19" t="s">
        <v>34</v>
      </c>
    </row>
    <row r="12" spans="1:21" ht="72.75" customHeight="1">
      <c r="A12" s="20" t="s">
        <v>97</v>
      </c>
      <c r="B12" s="21" t="str">
        <f>MID($A12,1,1)</f>
        <v>M</v>
      </c>
      <c r="C12" s="22" t="e">
        <f>IF(E12="","",VLOOKUP(E12,'书籍管理'!$A4:$V1005,3,0))</f>
        <v>#N/A</v>
      </c>
      <c r="D12" s="21" t="str">
        <f>MID($A12,9,3)</f>
        <v>001</v>
      </c>
      <c r="E12" s="29" t="e">
        <f>IF($A$12="","",VLOOKUP($A$12,'书籍管理'!$E$4:$V$999,3,0))</f>
        <v>#N/A</v>
      </c>
      <c r="F12" s="29" t="e">
        <f>IF($A$12="","",VLOOKUP($A$12,'书籍管理'!$E$4:$V$999,2,0))</f>
        <v>#N/A</v>
      </c>
      <c r="G12" s="29" t="e">
        <f>IF($A$12="","",VLOOKUP($A$12,'书籍管理'!$E$4:$V$999,4,0))</f>
        <v>#N/A</v>
      </c>
      <c r="H12" s="24" t="e">
        <f>IF($A$12="","",VLOOKUP($A$12,'书籍管理'!$E$4:$V$999,5,0))</f>
        <v>#N/A</v>
      </c>
      <c r="I12" s="24" t="e">
        <f>IF($A$12="","",VLOOKUP($A$12,'书籍管理'!$E$4:$V$999,6,0))</f>
        <v>#N/A</v>
      </c>
      <c r="J12" s="24" t="e">
        <f>IF($A$12="","",VLOOKUP($A$12,'书籍管理'!$E$4:$V$999,7,0))</f>
        <v>#N/A</v>
      </c>
      <c r="K12" s="24" t="e">
        <f>IF($A$12="","",VLOOKUP($A$12,'书籍管理'!$E$4:$V$999,8,0))</f>
        <v>#N/A</v>
      </c>
      <c r="L12" s="24" t="e">
        <f>IF($A$12="","",VLOOKUP($A$12,'书籍管理'!$E$4:$V$999,9,0))</f>
        <v>#N/A</v>
      </c>
      <c r="M12" s="24" t="e">
        <f>IF($A$12="","",VLOOKUP($A$12,'书籍管理'!$E$4:$V$999,10,0))</f>
        <v>#N/A</v>
      </c>
      <c r="N12" s="35" t="e">
        <f>IF($A$12="","",VLOOKUP($A$12,'书籍管理'!$E$4:$V$999,11,0))</f>
        <v>#N/A</v>
      </c>
      <c r="O12" s="36" t="e">
        <f>IF($A$12="","",VLOOKUP($A$12,'书籍管理'!$E$4:$V$999,12,0))</f>
        <v>#N/A</v>
      </c>
      <c r="P12" s="24" t="e">
        <f>IF($A$12="","",VLOOKUP($A$12,'书籍管理'!$E$4:$V$999,13,0))</f>
        <v>#N/A</v>
      </c>
      <c r="Q12" s="24" t="e">
        <f>IF($A$12="","",VLOOKUP($A$12,'书籍管理'!$E$4:$V$999,14,0))</f>
        <v>#N/A</v>
      </c>
      <c r="R12" s="36" t="e">
        <f>IF($A$12="","",VLOOKUP($A$12,'书籍管理'!$E$4:$V$999,15,0))</f>
        <v>#N/A</v>
      </c>
      <c r="S12" s="44" t="e">
        <f>IF($A$12="","",VLOOKUP($A$12,'书籍管理'!$E$4:$V$999,16,0))</f>
        <v>#N/A</v>
      </c>
      <c r="T12" s="36" t="e">
        <f>IF($A$12="","",VLOOKUP($A$12,'书籍管理'!$E$4:$V$999,17,0))</f>
        <v>#N/A</v>
      </c>
      <c r="U12" s="24" t="e">
        <f>IF($A$12="","",VLOOKUP($A$12,'书籍管理'!$E$4:$V$999,18,0))</f>
        <v>#N/A</v>
      </c>
    </row>
    <row r="13" ht="12.75"/>
    <row r="14" ht="12.75"/>
    <row r="15" ht="12.75"/>
    <row r="16" ht="12.75">
      <c r="B16" s="30"/>
    </row>
  </sheetData>
  <sheetProtection/>
  <mergeCells count="7">
    <mergeCell ref="G1:N1"/>
    <mergeCell ref="P1:Q1"/>
    <mergeCell ref="R1:S1"/>
    <mergeCell ref="P2:S2"/>
    <mergeCell ref="P3:Q3"/>
    <mergeCell ref="A4:F4"/>
    <mergeCell ref="A10:F10"/>
  </mergeCells>
  <conditionalFormatting sqref="U6">
    <cfRule type="cellIs" priority="2" dxfId="0" operator="notEqual" stopIfTrue="1">
      <formula>"未超期"</formula>
    </cfRule>
  </conditionalFormatting>
  <conditionalFormatting sqref="U12">
    <cfRule type="cellIs" priority="1" dxfId="0" operator="notEqual" stopIfTrue="1">
      <formula>"未超期"</formula>
    </cfRule>
  </conditionalFormatting>
  <dataValidations count="2">
    <dataValidation allowBlank="1" showInputMessage="1" showErrorMessage="1" promptTitle="注意" prompt="有颜色有公式勿输入数编辑" sqref="B6:U6 B12:U12"/>
    <dataValidation allowBlank="1" showErrorMessage="1" promptTitle="注意" prompt="有颜色有公式勿输入数编辑" sqref="A12"/>
  </dataValidations>
  <hyperlinks>
    <hyperlink ref="P2" location="书目编类" display="点击新增编辑→书目编类"/>
    <hyperlink ref="P1" location="查询筛选!A1" display="←返回目录"/>
    <hyperlink ref="P1:Q1" location="书籍管理!A1" display="←返回目录"/>
  </hyperlinks>
  <printOptions/>
  <pageMargins left="0.75" right="0.75" top="1" bottom="1" header="0.5" footer="0.5"/>
  <pageSetup horizontalDpi="180" verticalDpi="18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2010-04-14T10:03:04Z</dcterms:created>
  <dcterms:modified xsi:type="dcterms:W3CDTF">2018-11-01T07:44:09Z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