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 tabRatio="686"/>
  </bookViews>
  <sheets>
    <sheet name="1 月" sheetId="4" r:id="rId1"/>
    <sheet name="2 月" sheetId="5" r:id="rId2"/>
    <sheet name="3 月" sheetId="17" r:id="rId3"/>
    <sheet name="4 月" sheetId="18" r:id="rId4"/>
    <sheet name="5 月" sheetId="19" r:id="rId5"/>
    <sheet name="6 月" sheetId="20" r:id="rId6"/>
    <sheet name="7 月" sheetId="21" r:id="rId7"/>
    <sheet name="8 月" sheetId="22" r:id="rId8"/>
    <sheet name="9 月" sheetId="23" r:id="rId9"/>
    <sheet name="10 月" sheetId="24" r:id="rId10"/>
    <sheet name="11 月" sheetId="25" r:id="rId11"/>
    <sheet name="12 月" sheetId="15" r:id="rId12"/>
    <sheet name="员工姓名" sheetId="16" r:id="rId13"/>
  </sheets>
  <definedNames>
    <definedName name="CalendarYear">'1 月'!$AG$4</definedName>
    <definedName name="ColumnTitle13">员工姓名[[#Headers],[员工姓名]]</definedName>
    <definedName name="Employee_Absence_Title">'1 月'!$A$1</definedName>
    <definedName name="Key_name">'1 月'!$A$2</definedName>
    <definedName name="KeyCustom1">'1 月'!$K$2</definedName>
    <definedName name="KeyCustom1Label">'1 月'!$L$2</definedName>
    <definedName name="KeyCustom2">'1 月'!$N$2</definedName>
    <definedName name="KeyCustom2Label">'1 月'!$O$2</definedName>
    <definedName name="KeyPersonal">'1 月'!$E$2</definedName>
    <definedName name="KeyPersonalLabel">'1 月'!$F$2</definedName>
    <definedName name="KeySick">'1 月'!$H$2</definedName>
    <definedName name="KeySickLabel">'1 月'!$I$2</definedName>
    <definedName name="KeyVacation">'1 月'!$B$2</definedName>
    <definedName name="KeyVacationLabel">'1 月'!$C$2</definedName>
    <definedName name="MonthName" localSheetId="0">'1 月'!$A$4</definedName>
    <definedName name="MonthName" localSheetId="9">'10 月'!$B$4</definedName>
    <definedName name="MonthName" localSheetId="10">'11 月'!$B$4</definedName>
    <definedName name="MonthName" localSheetId="11">'12 月'!$B$4</definedName>
    <definedName name="MonthName" localSheetId="1">'2 月'!$B$4</definedName>
    <definedName name="MonthName" localSheetId="2">'3 月'!$B$4</definedName>
    <definedName name="MonthName" localSheetId="3">'4 月'!$B$4</definedName>
    <definedName name="MonthName" localSheetId="4">'5 月'!$B$4</definedName>
    <definedName name="MonthName" localSheetId="5">'6 月'!$B$4</definedName>
    <definedName name="MonthName" localSheetId="6">'7 月'!$B$4</definedName>
    <definedName name="MonthName" localSheetId="7">'8 月'!$B$4</definedName>
    <definedName name="MonthName" localSheetId="8">'9 月'!$B$4</definedName>
    <definedName name="_xlnm.Print_Titles" localSheetId="0">'1 月'!$4:$6</definedName>
    <definedName name="_xlnm.Print_Titles" localSheetId="9">'10 月'!$4:$6</definedName>
    <definedName name="_xlnm.Print_Titles" localSheetId="10">'11 月'!$4:$6</definedName>
    <definedName name="_xlnm.Print_Titles" localSheetId="11">'12 月'!$4:$6</definedName>
    <definedName name="_xlnm.Print_Titles" localSheetId="1">'2 月'!$4:$6</definedName>
    <definedName name="_xlnm.Print_Titles" localSheetId="2">'3 月'!$4:$6</definedName>
    <definedName name="_xlnm.Print_Titles" localSheetId="3">'4 月'!$4:$6</definedName>
    <definedName name="_xlnm.Print_Titles" localSheetId="4">'5 月'!$4:$6</definedName>
    <definedName name="_xlnm.Print_Titles" localSheetId="5">'6 月'!$4:$6</definedName>
    <definedName name="_xlnm.Print_Titles" localSheetId="6">'7 月'!$4:$6</definedName>
    <definedName name="_xlnm.Print_Titles" localSheetId="7">'8 月'!$4:$6</definedName>
    <definedName name="_xlnm.Print_Titles" localSheetId="8">'9 月'!$4:$6</definedName>
    <definedName name="Title1">_1_月[[#Headers],[员工姓名]]</definedName>
    <definedName name="Title10">_10_月[[#Headers],[员工姓名]]</definedName>
    <definedName name="Title11">_11_月[[#Headers],[员工姓名]]</definedName>
    <definedName name="Title12">_12_月[[#Headers],[员工姓名]]</definedName>
    <definedName name="Title2">_2_月[[#Headers],[员工姓名]]</definedName>
    <definedName name="Title3">_3_月[[#Headers],[员工姓名]]</definedName>
    <definedName name="Title4">_4_月[[#Headers],[员工姓名]]</definedName>
    <definedName name="Title5">_5_月[[#Headers],[员工姓名]]</definedName>
    <definedName name="Title6">_6_月[[#Headers],[员工姓名]]</definedName>
    <definedName name="Title7">_7_月[[#Headers],[员工姓名]]</definedName>
    <definedName name="Title8">_8_月[[#Headers],[员工姓名]]</definedName>
    <definedName name="Title9">_9_月[[#Headers],[员工姓名]]</definedName>
  </definedNames>
  <calcPr calcId="144525" concurrentCalc="0"/>
</workbook>
</file>

<file path=xl/sharedStrings.xml><?xml version="1.0" encoding="utf-8"?>
<sst xmlns="http://schemas.openxmlformats.org/spreadsheetml/2006/main" count="64">
  <si>
    <t>员工考勤时间表</t>
  </si>
  <si>
    <t>缺勤类型键</t>
  </si>
  <si>
    <t>V</t>
  </si>
  <si>
    <t>休假</t>
  </si>
  <si>
    <t>P</t>
  </si>
  <si>
    <t>个人</t>
  </si>
  <si>
    <t>S</t>
  </si>
  <si>
    <t>病假</t>
  </si>
  <si>
    <t>自定义 1</t>
  </si>
  <si>
    <t>自定义 2</t>
  </si>
  <si>
    <t>输入年份：</t>
  </si>
  <si>
    <t>1 月</t>
  </si>
  <si>
    <t>缺勤日期</t>
  </si>
  <si>
    <t>员工姓名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</si>
  <si>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</si>
  <si>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</si>
  <si>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</si>
  <si>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</si>
  <si>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</si>
  <si>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</si>
  <si>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</si>
  <si>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</si>
  <si>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</si>
  <si>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</si>
  <si>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</si>
  <si>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</si>
  <si>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</si>
  <si>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</si>
  <si>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</si>
  <si>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</si>
  <si>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</si>
  <si>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</si>
  <si>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</si>
  <si>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</si>
  <si>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</si>
  <si>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</si>
  <si>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</si>
  <si>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</si>
  <si>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</si>
  <si>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</si>
  <si>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</si>
  <si>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</si>
  <si>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</si>
  <si>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</si>
  <si>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</si>
  <si>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总天数</t>
  </si>
  <si>
    <t>员工 1</t>
  </si>
  <si>
    <t>员工 2</t>
  </si>
  <si>
    <t>员工 3</t>
  </si>
  <si>
    <t>员工 4</t>
  </si>
  <si>
    <t>员工 5</t>
  </si>
  <si>
    <t>2 月</t>
  </si>
  <si>
    <t xml:space="preserve"> </t>
  </si>
  <si>
    <t xml:space="preserve">  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</si>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</sst>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0;"/>
  </numFmts>
  <fonts count="21">
    <font>
      <sz val="11"/>
      <color theme="1"/>
      <name val="Microsoft YaHei UI"/>
      <charset val="134"/>
    </font>
    <font>
      <b/>
      <sz val="26"/>
      <color theme="3"/>
      <name val="Microsoft YaHei UI"/>
      <charset val="134"/>
    </font>
    <font>
      <b/>
      <sz val="11"/>
      <color theme="1"/>
      <name val="Microsoft YaHei UI"/>
      <charset val="134"/>
    </font>
    <font>
      <b/>
      <sz val="18"/>
      <color theme="4" tint="-0.249946592608417"/>
      <name val="Microsoft YaHei UI"/>
      <charset val="134"/>
    </font>
    <font>
      <sz val="11"/>
      <color theme="4" tint="-0.499984740745262"/>
      <name val="Microsoft YaHei UI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0"/>
      <name val="Microsoft YaHei UI"/>
      <charset val="134"/>
    </font>
    <font>
      <i/>
      <sz val="11"/>
      <color rgb="FF7F7F7F"/>
      <name val="Microsoft YaHei UI"/>
      <charset val="134"/>
    </font>
    <font>
      <sz val="11"/>
      <color rgb="FF9C6500"/>
      <name val="Microsoft YaHei UI"/>
      <charset val="134"/>
    </font>
    <font>
      <sz val="11"/>
      <color theme="0"/>
      <name val="Microsoft YaHei UI"/>
      <charset val="134"/>
    </font>
    <font>
      <sz val="11"/>
      <color rgb="FF3F3F76"/>
      <name val="Calibri"/>
      <charset val="0"/>
      <scheme val="minor"/>
    </font>
    <font>
      <b/>
      <sz val="11"/>
      <color rgb="FFFA7D00"/>
      <name val="Microsoft YaHei UI"/>
      <charset val="134"/>
    </font>
    <font>
      <sz val="11"/>
      <color rgb="FFFA7D00"/>
      <name val="Microsoft YaHei UI"/>
      <charset val="134"/>
    </font>
    <font>
      <b/>
      <sz val="26"/>
      <color theme="3" tint="-0.249946592608417"/>
      <name val="Calibri"/>
      <charset val="134"/>
      <scheme val="maj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Microsoft YaHei UI"/>
      <charset val="134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6337778862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3" tint="-0.249946592608417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horizontal="left" vertical="center"/>
    </xf>
    <xf numFmtId="42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/>
    <xf numFmtId="0" fontId="12" fillId="1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12" borderId="0" applyNumberFormat="0" applyBorder="0" applyProtection="0">
      <alignment horizontal="left" vertical="center" indent="1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5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horizontal="left" vertical="center" indent="2"/>
    </xf>
    <xf numFmtId="0" fontId="19" fillId="0" borderId="0" applyNumberFormat="0" applyFill="0" applyBorder="0" applyAlignment="0" applyProtection="0">
      <alignment vertical="center"/>
    </xf>
    <xf numFmtId="0" fontId="1" fillId="0" borderId="0" applyNumberFormat="0" applyFill="0" applyBorder="0" applyProtection="0">
      <alignment vertical="top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Protection="0">
      <alignment vertical="top"/>
    </xf>
    <xf numFmtId="0" fontId="3" fillId="4" borderId="0" applyNumberFormat="0" applyBorder="0" applyProtection="0">
      <alignment horizontal="center" vertical="center"/>
    </xf>
    <xf numFmtId="0" fontId="11" fillId="19" borderId="0" applyNumberFormat="0" applyBorder="0" applyAlignment="0" applyProtection="0"/>
    <xf numFmtId="0" fontId="2" fillId="2" borderId="0" applyNumberFormat="0" applyProtection="0">
      <alignment horizontal="right" vertical="center" indent="1"/>
    </xf>
    <xf numFmtId="0" fontId="0" fillId="27" borderId="0" applyNumberFormat="0" applyBorder="0" applyAlignment="0" applyProtection="0"/>
    <xf numFmtId="0" fontId="18" fillId="18" borderId="5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8" fillId="11" borderId="1" applyNumberFormat="0" applyAlignment="0" applyProtection="0">
      <alignment vertical="center"/>
    </xf>
    <xf numFmtId="0" fontId="0" fillId="28" borderId="0" applyNumberFormat="0" applyBorder="0" applyAlignment="0" applyProtection="0"/>
    <xf numFmtId="0" fontId="17" fillId="22" borderId="0" applyNumberFormat="0" applyBorder="0" applyAlignment="0" applyProtection="0"/>
    <xf numFmtId="0" fontId="14" fillId="0" borderId="4" applyNumberFormat="0" applyFill="0" applyAlignment="0" applyProtection="0">
      <alignment vertical="center"/>
    </xf>
    <xf numFmtId="1" fontId="0" fillId="0" borderId="0" applyFill="0" applyBorder="0" applyProtection="0">
      <alignment horizontal="center" vertical="center"/>
    </xf>
    <xf numFmtId="0" fontId="2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0" fillId="17" borderId="0" applyNumberFormat="0" applyBorder="0" applyAlignment="0" applyProtection="0"/>
    <xf numFmtId="0" fontId="2" fillId="10" borderId="0" applyNumberFormat="0" applyBorder="0" applyAlignment="0" applyProtection="0"/>
    <xf numFmtId="0" fontId="0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/>
    <xf numFmtId="0" fontId="17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0" applyNumberFormat="0" applyBorder="0" applyProtection="0">
      <alignment horizontal="center" vertical="center"/>
    </xf>
    <xf numFmtId="0" fontId="2" fillId="7" borderId="0" applyNumberFormat="0" applyBorder="0" applyAlignment="0" applyProtection="0"/>
    <xf numFmtId="0" fontId="17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/>
    <xf numFmtId="0" fontId="2" fillId="3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horizontal="center"/>
    </xf>
    <xf numFmtId="0" fontId="0" fillId="0" borderId="0" applyNumberFormat="0" applyFill="0" applyBorder="0">
      <alignment horizontal="left" vertical="center" wrapText="1" indent="2"/>
    </xf>
  </cellStyleXfs>
  <cellXfs count="24">
    <xf numFmtId="0" fontId="0" fillId="0" borderId="0" xfId="0">
      <alignment horizontal="left" vertical="center"/>
    </xf>
    <xf numFmtId="0" fontId="0" fillId="0" borderId="0" xfId="0" applyFont="1">
      <alignment horizontal="left" vertical="center"/>
    </xf>
    <xf numFmtId="0" fontId="1" fillId="0" borderId="0" xfId="17" applyFont="1">
      <alignment vertical="top"/>
    </xf>
    <xf numFmtId="0" fontId="0" fillId="0" borderId="0" xfId="50">
      <alignment horizontal="left" vertical="center" wrapText="1" indent="2"/>
    </xf>
    <xf numFmtId="0" fontId="0" fillId="0" borderId="0" xfId="0" applyFont="1" applyProtection="1">
      <alignment horizontal="left" vertical="center"/>
    </xf>
    <xf numFmtId="0" fontId="1" fillId="0" borderId="0" xfId="17" applyFont="1" applyAlignment="1" applyProtection="1">
      <alignment vertical="top"/>
    </xf>
    <xf numFmtId="0" fontId="2" fillId="2" borderId="0" xfId="22" applyFont="1" applyProtection="1">
      <alignment horizontal="right" vertical="center" indent="1"/>
    </xf>
    <xf numFmtId="0" fontId="2" fillId="3" borderId="0" xfId="47" applyFont="1" applyAlignment="1" applyProtection="1">
      <alignment horizontal="center" vertical="center"/>
    </xf>
    <xf numFmtId="0" fontId="0" fillId="4" borderId="0" xfId="2" applyFont="1" applyAlignment="1" applyProtection="1">
      <alignment horizontal="left" vertical="center"/>
    </xf>
    <xf numFmtId="0" fontId="2" fillId="5" borderId="0" xfId="38" applyFont="1" applyAlignment="1" applyProtection="1">
      <alignment horizontal="center" vertical="center"/>
    </xf>
    <xf numFmtId="0" fontId="3" fillId="4" borderId="0" xfId="20" applyFo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4" borderId="0" xfId="2" applyFont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50" applyFont="1" applyFill="1" applyBorder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indent="1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2" fillId="6" borderId="0" xfId="9" applyFont="1" applyAlignment="1" applyProtection="1">
      <alignment horizontal="center" vertical="center"/>
    </xf>
    <xf numFmtId="176" fontId="2" fillId="7" borderId="0" xfId="42" applyNumberFormat="1" applyFont="1" applyAlignment="1" applyProtection="1">
      <alignment horizontal="center" vertical="center"/>
    </xf>
    <xf numFmtId="176" fontId="2" fillId="8" borderId="0" xfId="44" applyNumberFormat="1" applyFont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1" fontId="0" fillId="0" borderId="0" xfId="30" applyFont="1" applyFill="1" applyBorder="1" applyProtection="1">
      <alignment horizontal="center" vertical="center"/>
    </xf>
    <xf numFmtId="0" fontId="0" fillId="0" borderId="0" xfId="50" applyFont="1" applyFill="1" applyBorder="1">
      <alignment horizontal="left" vertical="center" wrapText="1" indent="2"/>
    </xf>
    <xf numFmtId="0" fontId="4" fillId="0" borderId="0" xfId="49" applyFont="1" applyProtection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签" xfId="49"/>
    <cellStyle name="员工" xfId="50"/>
  </cellStyles>
  <dxfs count="20">
    <dxf>
      <font>
        <color theme="1"/>
      </font>
      <fill>
        <patternFill patternType="solid">
          <bgColor theme="8" tint="0.599963377788629"/>
        </patternFill>
      </fill>
    </dxf>
    <dxf>
      <font>
        <color theme="1"/>
      </font>
      <fill>
        <patternFill patternType="solid">
          <bgColor theme="7" tint="0.599963377788629"/>
        </patternFill>
      </fill>
    </dxf>
    <dxf>
      <font>
        <color theme="1"/>
      </font>
      <fill>
        <patternFill patternType="solid">
          <bgColor theme="6" tint="0.399945066682943"/>
        </patternFill>
      </fill>
    </dxf>
    <dxf>
      <font>
        <color theme="1"/>
      </font>
      <fill>
        <patternFill patternType="solid">
          <bgColor theme="5" tint="0.599963377788629"/>
        </patternFill>
      </fill>
    </dxf>
    <dxf>
      <font>
        <color theme="1"/>
      </font>
      <fill>
        <patternFill patternType="solid">
          <bgColor theme="4" tint="0.399945066682943"/>
        </patternFill>
      </fill>
    </dxf>
    <dxf>
      <font>
        <color theme="0"/>
      </font>
    </dxf>
    <dxf>
      <font>
        <b val="0"/>
        <i val="0"/>
        <color theme="3"/>
      </font>
    </dxf>
    <dxf>
      <fill>
        <patternFill patternType="solid">
          <bgColor theme="6" tint="0.799981688894314"/>
        </patternFill>
      </fill>
      <border>
        <left/>
        <right/>
        <top style="thin">
          <color theme="0" tint="-0.14996795556505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"/>
        </patternFill>
      </fill>
      <border>
        <left/>
        <right/>
        <top style="thin">
          <color theme="0" tint="-0.149937437055574"/>
        </top>
        <bottom style="medium">
          <color theme="2" tint="-0.499984740745262"/>
        </bottom>
        <vertical/>
        <horizontal style="thin">
          <color theme="0" tint="-0.149937437055574"/>
        </horizontal>
      </border>
    </dxf>
    <dxf>
      <font>
        <color theme="1"/>
      </font>
      <fill>
        <patternFill patternType="solid">
          <bgColor theme="2"/>
        </patternFill>
      </fill>
      <border>
        <left/>
        <right/>
        <top/>
        <bottom style="thin">
          <color theme="0" tint="-0.14996795556505"/>
        </bottom>
        <vertical/>
        <horizontal/>
      </border>
    </dxf>
    <dxf>
      <font>
        <color theme="1"/>
      </font>
      <fill>
        <patternFill patternType="none"/>
      </fill>
      <border>
        <left/>
        <right/>
        <top style="thin">
          <color theme="0" tint="-0.14996795556505"/>
        </top>
        <bottom style="thin">
          <color theme="0" tint="-0.149937437055574"/>
        </bottom>
        <vertical/>
        <horizontal/>
      </border>
    </dxf>
    <dxf>
      <fill>
        <patternFill patternType="solid">
          <bgColor theme="0" tint="-0.14996795556505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solid">
          <bgColor theme="0" tint="-0.0499893185216834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solid">
          <bgColor theme="0" tint="-0.14996795556505"/>
        </patternFill>
      </fill>
    </dxf>
    <dxf>
      <fill>
        <patternFill patternType="solid">
          <fgColor theme="4" tint="0.799920651875362"/>
          <bgColor theme="0" tint="-0.0499893185216834"/>
        </patternFill>
      </fill>
    </dxf>
    <dxf>
      <font>
        <color theme="1"/>
      </font>
      <fill>
        <patternFill patternType="none"/>
      </fill>
      <border>
        <left/>
        <right/>
        <top/>
        <bottom style="thin">
          <color theme="0" tint="-0.14996795556505"/>
        </bottom>
        <vertical/>
        <horizontal style="thin">
          <color theme="0" tint="-0.14996795556505"/>
        </horizontal>
      </border>
    </dxf>
    <dxf>
      <font>
        <color theme="1"/>
      </font>
      <fill>
        <patternFill patternType="none"/>
      </fill>
      <border>
        <left/>
        <right/>
        <top style="thin">
          <color theme="2" tint="-0.0999176000244148"/>
        </top>
        <bottom style="thin">
          <color theme="2" tint="-0.0999481185338908"/>
        </bottom>
        <vertical/>
        <horizontal style="thin">
          <color theme="2" tint="-0.0999176000244148"/>
        </horizontal>
      </border>
    </dxf>
    <dxf>
      <font>
        <color theme="1"/>
      </font>
      <fill>
        <patternFill patternType="solid">
          <bgColor theme="6" tint="0.799981688894314"/>
        </patternFill>
      </fill>
      <border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 patternType="solid">
          <bgColor theme="3"/>
        </patternFill>
      </fill>
    </dxf>
    <dxf>
      <font>
        <color theme="1"/>
      </font>
      <border>
        <left/>
        <right/>
        <top/>
        <bottom/>
        <vertical style="thin">
          <color theme="0"/>
        </vertical>
        <horizontal/>
      </border>
    </dxf>
  </dxfs>
  <tableStyles count="1" defaultTableStyle="员工考勤表" defaultPivotStyle="PivotStyleLight16">
    <tableStyle name="员工考勤表" pivot="0" count="13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firstTotalCell" dxfId="8"/>
      <tableStyleElement type="lastTotalCell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6" page="10" val="0"/>
</file>

<file path=xl/ctrlProps/ctrlProp2.xml><?xml version="1.0" encoding="utf-8"?>
<formControlPr xmlns="http://schemas.microsoft.com/office/spreadsheetml/2009/9/main" objectType="Drop" dx="16" page="10" val="0"/>
</file>

<file path=xl/ctrlProps/ctrlProp3.xml><?xml version="1.0" encoding="utf-8"?>
<formControlPr xmlns="http://schemas.microsoft.com/office/spreadsheetml/2009/9/main" objectType="Drop" dx="16" page="10" val="0"/>
</file>

<file path=xl/ctrlProps/ctrlProp4.xml><?xml version="1.0" encoding="utf-8"?>
<formControlPr xmlns="http://schemas.microsoft.com/office/spreadsheetml/2009/9/main" objectType="Drop" dx="16" page="10" val="0"/>
</file>

<file path=xl/ctrlProps/ctrlProp5.xml><?xml version="1.0" encoding="utf-8"?>
<formControlPr xmlns="http://schemas.microsoft.com/office/spreadsheetml/2009/9/main" objectType="Drop" dx="16" page="10" val="0"/>
</file>

<file path=xl/ctrlProps/ctrlProp6.xml><?xml version="1.0" encoding="utf-8"?>
<formControlPr xmlns="http://schemas.microsoft.com/office/spreadsheetml/2009/9/main" objectType="Drop" dx="16" page="10" val="0"/>
</file>

<file path=xl/ctrlProps/ctrlProp7.xml><?xml version="1.0" encoding="utf-8"?>
<formControlPr xmlns="http://schemas.microsoft.com/office/spreadsheetml/2009/9/main" objectType="Drop" dx="16" page="10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11268" name="Drop Dow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3994785" y="4446270"/>
              <a:ext cx="3638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1_月" displayName="_1_月" ref="A6:AG12" totalsRowCount="1">
  <autoFilter ref="A6:AG11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员工姓名" totalsRowFunction="custom">
      <totalsRowFormula>MonthName&amp;"汇总"</totalsRowFormula>
    </tableColumn>
    <tableColumn id="2" name="1" totalsRowFunction="custom">
      <totalsRowFormula>SUBTOTAL(103,'1 月'!$B$7:$B$11)</totalsRowFormula>
    </tableColumn>
    <tableColumn id="3" name="2" totalsRowFunction="custom">
      <totalsRowFormula>SUBTOTAL(103,'1 月'!$C$7:$C$11)</totalsRowFormula>
    </tableColumn>
    <tableColumn id="4" name="3" totalsRowFunction="custom">
      <totalsRowFormula>SUBTOTAL(103,'1 月'!$D$7:$D$11)</totalsRowFormula>
    </tableColumn>
    <tableColumn id="5" name="4" totalsRowFunction="custom">
      <totalsRowFormula>SUBTOTAL(103,'1 月'!$E$7:$E$11)</totalsRowFormula>
    </tableColumn>
    <tableColumn id="6" name="5" totalsRowFunction="custom">
      <totalsRowFormula>SUBTOTAL(103,'1 月'!$F$7:$F$11)</totalsRowFormula>
    </tableColumn>
    <tableColumn id="7" name="6" totalsRowFunction="custom">
      <totalsRowFormula>SUBTOTAL(103,'1 月'!$G$7:$G$11)</totalsRowFormula>
    </tableColumn>
    <tableColumn id="8" name="7" totalsRowFunction="custom">
      <totalsRowFormula>SUBTOTAL(103,'1 月'!$H$7:$H$11)</totalsRowFormula>
    </tableColumn>
    <tableColumn id="9" name="8" totalsRowFunction="custom">
      <totalsRowFormula>SUBTOTAL(103,'1 月'!$I$7:$I$11)</totalsRowFormula>
    </tableColumn>
    <tableColumn id="10" name="9" totalsRowFunction="custom">
      <totalsRowFormula>SUBTOTAL(103,'1 月'!$J$7:$J$11)</totalsRowFormula>
    </tableColumn>
    <tableColumn id="11" name="10" totalsRowFunction="custom">
      <totalsRowFormula>SUBTOTAL(103,'1 月'!$K$7:$K$11)</totalsRowFormula>
    </tableColumn>
    <tableColumn id="12" name="11" totalsRowFunction="custom">
      <totalsRowFormula>SUBTOTAL(103,'1 月'!$L$7:$L$11)</totalsRowFormula>
    </tableColumn>
    <tableColumn id="13" name="12" totalsRowFunction="custom">
      <totalsRowFormula>SUBTOTAL(103,'1 月'!$M$7:$M$11)</totalsRowFormula>
    </tableColumn>
    <tableColumn id="14" name="13" totalsRowFunction="custom">
      <totalsRowFormula>SUBTOTAL(103,'1 月'!$N$7:$N$11)</totalsRowFormula>
    </tableColumn>
    <tableColumn id="15" name="14" totalsRowFunction="custom">
      <totalsRowFormula>SUBTOTAL(103,'1 月'!$O$7:$O$11)</totalsRowFormula>
    </tableColumn>
    <tableColumn id="16" name="15" totalsRowFunction="custom">
      <totalsRowFormula>SUBTOTAL(103,'1 月'!$P$7:$P$11)</totalsRowFormula>
    </tableColumn>
    <tableColumn id="17" name="16" totalsRowFunction="custom">
      <totalsRowFormula>SUBTOTAL(103,'1 月'!$Q$7:$Q$11)</totalsRowFormula>
    </tableColumn>
    <tableColumn id="18" name="17" totalsRowFunction="custom">
      <totalsRowFormula>SUBTOTAL(103,'1 月'!$R$7:$R$11)</totalsRowFormula>
    </tableColumn>
    <tableColumn id="19" name="18" totalsRowFunction="custom">
      <totalsRowFormula>SUBTOTAL(103,'1 月'!$S$7:$S$11)</totalsRowFormula>
    </tableColumn>
    <tableColumn id="20" name="19" totalsRowFunction="custom">
      <totalsRowFormula>SUBTOTAL(103,'1 月'!$T$7:$T$11)</totalsRowFormula>
    </tableColumn>
    <tableColumn id="21" name="20" totalsRowFunction="custom">
      <totalsRowFormula>SUBTOTAL(103,'1 月'!$U$7:$U$11)</totalsRowFormula>
    </tableColumn>
    <tableColumn id="22" name="21" totalsRowFunction="custom">
      <totalsRowFormula>SUBTOTAL(103,'1 月'!$V$7:$V$11)</totalsRowFormula>
    </tableColumn>
    <tableColumn id="23" name="22" totalsRowFunction="custom">
      <totalsRowFormula>SUBTOTAL(103,'1 月'!$W$7:$W$11)</totalsRowFormula>
    </tableColumn>
    <tableColumn id="24" name="23" totalsRowFunction="custom">
      <totalsRowFormula>SUBTOTAL(103,'1 月'!$X$7:$X$11)</totalsRowFormula>
    </tableColumn>
    <tableColumn id="25" name="24" totalsRowFunction="custom">
      <totalsRowFormula>SUBTOTAL(103,'1 月'!$Y$7:$Y$11)</totalsRowFormula>
    </tableColumn>
    <tableColumn id="26" name="25" totalsRowFunction="custom">
      <totalsRowFormula>SUBTOTAL(103,'1 月'!$Z$7:$Z$11)</totalsRowFormula>
    </tableColumn>
    <tableColumn id="27" name="26" totalsRowFunction="custom">
      <totalsRowFormula>SUBTOTAL(103,'1 月'!$AA$7:$AA$11)</totalsRowFormula>
    </tableColumn>
    <tableColumn id="28" name="27" totalsRowFunction="custom">
      <totalsRowFormula>SUBTOTAL(103,'1 月'!$AB$7:$AB$11)</totalsRowFormula>
    </tableColumn>
    <tableColumn id="29" name="28" totalsRowFunction="custom">
      <totalsRowFormula>SUBTOTAL(103,'1 月'!$AC$7:$AC$11)</totalsRowFormula>
    </tableColumn>
    <tableColumn id="30" name="29" totalsRowFunction="custom">
      <totalsRowFormula>SUBTOTAL(103,'1 月'!$AD$7:$AD$11)</totalsRowFormula>
    </tableColumn>
    <tableColumn id="31" name="30" totalsRowFunction="custom">
      <totalsRowFormula>SUBTOTAL(103,'1 月'!$AE$7:$AE$11)</totalsRowFormula>
    </tableColumn>
    <tableColumn id="32" name="31" totalsRowFunction="custom">
      <totalsRowFormula>SUBTOTAL(103,'1 月'!$AF$7:$AF$11)</totalsRowFormula>
    </tableColumn>
    <tableColumn id="33" name="总天数" totalsRowFunction="sum"/>
  </tableColumns>
  <tableStyleInfo name="员工考勤表" showFirstColumn="1" showLastColumn="1" showRowStripes="1" showColumnStripes="0"/>
</table>
</file>

<file path=xl/tables/table10.xml><?xml version="1.0" encoding="utf-8"?>
<table xmlns="http://schemas.openxmlformats.org/spreadsheetml/2006/main" id="21" name="10_月" displayName="_10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1.xml><?xml version="1.0" encoding="utf-8"?>
<table xmlns="http://schemas.openxmlformats.org/spreadsheetml/2006/main" id="22" name="11_月" displayName="_11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2.xml><?xml version="1.0" encoding="utf-8"?>
<table xmlns="http://schemas.openxmlformats.org/spreadsheetml/2006/main" id="12" name="12_月" displayName="_12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3.xml><?xml version="1.0" encoding="utf-8"?>
<table xmlns="http://schemas.openxmlformats.org/spreadsheetml/2006/main" id="13" name="员工姓名" displayName="员工姓名" ref="B3:B8" totalsRowShown="0">
  <autoFilter ref="B3:B8"/>
  <tableColumns count="1">
    <tableColumn id="1" name="员工姓名"/>
  </tableColumns>
  <tableStyleInfo name="员工考勤表" showFirstColumn="1" showLastColumn="1" showRowStripes="1" showColumnStripes="0"/>
</table>
</file>

<file path=xl/tables/table2.xml><?xml version="1.0" encoding="utf-8"?>
<table xmlns="http://schemas.openxmlformats.org/spreadsheetml/2006/main" id="2" name="2_月" displayName="_2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 "/>
    <tableColumn id="32" name="  "/>
    <tableColumn id="33" name="总天数" totalsRowFunction="sum"/>
  </tableColumns>
  <tableStyleInfo name="员工考勤表" showFirstColumn="1" showLastColumn="1" showRowStripes="1" showColumnStripes="0"/>
</table>
</file>

<file path=xl/tables/table3.xml><?xml version="1.0" encoding="utf-8"?>
<table xmlns="http://schemas.openxmlformats.org/spreadsheetml/2006/main" id="14" name="3_月" displayName="_3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4.xml><?xml version="1.0" encoding="utf-8"?>
<table xmlns="http://schemas.openxmlformats.org/spreadsheetml/2006/main" id="15" name="4_月" displayName="_4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5.xml><?xml version="1.0" encoding="utf-8"?>
<table xmlns="http://schemas.openxmlformats.org/spreadsheetml/2006/main" id="16" name="5_月" displayName="_5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6.xml><?xml version="1.0" encoding="utf-8"?>
<table xmlns="http://schemas.openxmlformats.org/spreadsheetml/2006/main" id="17" name="6_月" displayName="_6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7.xml><?xml version="1.0" encoding="utf-8"?>
<table xmlns="http://schemas.openxmlformats.org/spreadsheetml/2006/main" id="18" name="7_月" displayName="_7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8.xml><?xml version="1.0" encoding="utf-8"?>
<table xmlns="http://schemas.openxmlformats.org/spreadsheetml/2006/main" id="19" name="8_月" displayName="_8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9.xml><?xml version="1.0" encoding="utf-8"?>
<table xmlns="http://schemas.openxmlformats.org/spreadsheetml/2006/main" id="20" name="9_月" displayName="_9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0.xml"/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1.xml"/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2.xml"/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4" Type="http://schemas.openxmlformats.org/officeDocument/2006/relationships/table" Target="../tables/table6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4" Type="http://schemas.openxmlformats.org/officeDocument/2006/relationships/table" Target="../tables/table7.xml"/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4" Type="http://schemas.openxmlformats.org/officeDocument/2006/relationships/table" Target="../tables/table8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4" Type="http://schemas.openxmlformats.org/officeDocument/2006/relationships/table" Target="../tables/table9.xml"/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899990844447157"/>
    <pageSetUpPr fitToPage="1"/>
  </sheetPr>
  <dimension ref="A1:AG12"/>
  <sheetViews>
    <sheetView showGridLines="0" tabSelected="1" zoomScale="66" zoomScaleNormal="66" workbookViewId="0">
      <selection activeCell="AI32" sqref="AI32"/>
    </sheetView>
  </sheetViews>
  <sheetFormatPr defaultColWidth="9" defaultRowHeight="30" customHeight="1"/>
  <cols>
    <col min="1" max="1" width="25.775" style="4" customWidth="1"/>
    <col min="2" max="2" width="3.225" style="4" customWidth="1"/>
    <col min="3" max="3" width="3.775" style="4" customWidth="1"/>
    <col min="4" max="4" width="4.225" style="4" customWidth="1"/>
    <col min="5" max="5" width="5" style="4" customWidth="1"/>
    <col min="6" max="6" width="4.225" style="4" customWidth="1"/>
    <col min="7" max="7" width="5" style="4" customWidth="1"/>
    <col min="8" max="8" width="4.225" style="4" customWidth="1"/>
    <col min="9" max="9" width="3.225" style="4" customWidth="1"/>
    <col min="10" max="10" width="3.775" style="4" customWidth="1"/>
    <col min="11" max="11" width="4.225" style="4" customWidth="1"/>
    <col min="12" max="12" width="5" style="4" customWidth="1"/>
    <col min="13" max="13" width="4.225" style="4" customWidth="1"/>
    <col min="14" max="14" width="5" style="4" customWidth="1"/>
    <col min="15" max="15" width="4.225" style="4" customWidth="1"/>
    <col min="16" max="16" width="3.225" style="4" customWidth="1"/>
    <col min="17" max="17" width="3.775" style="4" customWidth="1"/>
    <col min="18" max="18" width="4.225" style="4" customWidth="1"/>
    <col min="19" max="19" width="5" style="4" customWidth="1"/>
    <col min="20" max="20" width="4.225" style="4" customWidth="1"/>
    <col min="21" max="21" width="5" style="4" customWidth="1"/>
    <col min="22" max="22" width="4.225" style="4" customWidth="1"/>
    <col min="23" max="23" width="3.225" style="4" customWidth="1"/>
    <col min="24" max="24" width="3.775" style="4" customWidth="1"/>
    <col min="25" max="25" width="4.225" style="4" customWidth="1"/>
    <col min="26" max="26" width="5" style="4" customWidth="1"/>
    <col min="27" max="27" width="4.225" style="4" customWidth="1"/>
    <col min="28" max="28" width="5" style="4" customWidth="1"/>
    <col min="29" max="29" width="4.225" style="4" customWidth="1"/>
    <col min="30" max="30" width="3.225" style="4" customWidth="1"/>
    <col min="31" max="31" width="3.775" style="4" customWidth="1"/>
    <col min="32" max="32" width="4.225" style="4" customWidth="1"/>
    <col min="33" max="33" width="9.55833333333333" style="4" customWidth="1"/>
    <col min="34" max="34" width="2.775" style="1" customWidth="1"/>
    <col min="35" max="16384" width="8.89166666666667" style="1"/>
  </cols>
  <sheetData>
    <row r="1" ht="50.1" customHeight="1" spans="1:1">
      <c r="A1" s="5" t="s">
        <v>0</v>
      </c>
    </row>
    <row r="2" ht="15" customHeight="1" spans="1:16">
      <c r="A2" s="6" t="s">
        <v>1</v>
      </c>
      <c r="B2" s="7" t="s">
        <v>2</v>
      </c>
      <c r="C2" s="8" t="s">
        <v>3</v>
      </c>
      <c r="D2" s="8"/>
      <c r="E2" s="9" t="s">
        <v>4</v>
      </c>
      <c r="F2" s="8" t="s">
        <v>5</v>
      </c>
      <c r="G2" s="8"/>
      <c r="H2" s="17" t="s">
        <v>6</v>
      </c>
      <c r="I2" s="8" t="s">
        <v>7</v>
      </c>
      <c r="J2" s="8"/>
      <c r="K2" s="18"/>
      <c r="L2" s="8" t="s">
        <v>8</v>
      </c>
      <c r="M2" s="8"/>
      <c r="N2" s="19"/>
      <c r="O2" s="8" t="s">
        <v>9</v>
      </c>
      <c r="P2" s="8"/>
    </row>
    <row r="3" ht="15" customHeight="1" spans="33:33">
      <c r="AG3" s="23" t="s">
        <v>10</v>
      </c>
    </row>
    <row r="4" customHeight="1" spans="1:33">
      <c r="A4" s="10" t="s">
        <v>11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>
        <v>2018</v>
      </c>
    </row>
    <row r="5" ht="15" customHeight="1" spans="1:33">
      <c r="A5" s="10"/>
      <c r="B5" s="11" t="str">
        <f>TEXT(WEEKDAY(DATE(CalendarYear,1,1),1),"aaa")</f>
        <v>一</v>
      </c>
      <c r="C5" s="11" t="str">
        <f>TEXT(WEEKDAY(DATE(CalendarYear,1,2),1),"aaa")</f>
        <v>二</v>
      </c>
      <c r="D5" s="11" t="str">
        <f>TEXT(WEEKDAY(DATE(CalendarYear,1,3),1),"aaa")</f>
        <v>三</v>
      </c>
      <c r="E5" s="11" t="str">
        <f>TEXT(WEEKDAY(DATE(CalendarYear,1,4),1),"aaa")</f>
        <v>四</v>
      </c>
      <c r="F5" s="11" t="str">
        <f>TEXT(WEEKDAY(DATE(CalendarYear,1,5),1),"aaa")</f>
        <v>五</v>
      </c>
      <c r="G5" s="11" t="str">
        <f>TEXT(WEEKDAY(DATE(CalendarYear,1,6),1),"aaa")</f>
        <v>六</v>
      </c>
      <c r="H5" s="11" t="str">
        <f>TEXT(WEEKDAY(DATE(CalendarYear,1,7),1),"aaa")</f>
        <v>日</v>
      </c>
      <c r="I5" s="11" t="str">
        <f>TEXT(WEEKDAY(DATE(CalendarYear,1,8),1),"aaa")</f>
        <v>一</v>
      </c>
      <c r="J5" s="11" t="str">
        <f>TEXT(WEEKDAY(DATE(CalendarYear,1,9),1),"aaa")</f>
        <v>二</v>
      </c>
      <c r="K5" s="11" t="str">
        <f>TEXT(WEEKDAY(DATE(CalendarYear,1,10),1),"aaa")</f>
        <v>三</v>
      </c>
      <c r="L5" s="11" t="str">
        <f>TEXT(WEEKDAY(DATE(CalendarYear,1,11),1),"aaa")</f>
        <v>四</v>
      </c>
      <c r="M5" s="11" t="str">
        <f>TEXT(WEEKDAY(DATE(CalendarYear,1,12),1),"aaa")</f>
        <v>五</v>
      </c>
      <c r="N5" s="11" t="str">
        <f>TEXT(WEEKDAY(DATE(CalendarYear,1,13),1),"aaa")</f>
        <v>六</v>
      </c>
      <c r="O5" s="11" t="str">
        <f>TEXT(WEEKDAY(DATE(CalendarYear,1,14),1),"aaa")</f>
        <v>日</v>
      </c>
      <c r="P5" s="11" t="str">
        <f>TEXT(WEEKDAY(DATE(CalendarYear,1,15),1),"aaa")</f>
        <v>一</v>
      </c>
      <c r="Q5" s="11" t="str">
        <f>TEXT(WEEKDAY(DATE(CalendarYear,1,16),1),"aaa")</f>
        <v>二</v>
      </c>
      <c r="R5" s="11" t="str">
        <f>TEXT(WEEKDAY(DATE(CalendarYear,1,17),1),"aaa")</f>
        <v>三</v>
      </c>
      <c r="S5" s="11" t="str">
        <f>TEXT(WEEKDAY(DATE(CalendarYear,1,18),1),"aaa")</f>
        <v>四</v>
      </c>
      <c r="T5" s="11" t="str">
        <f>TEXT(WEEKDAY(DATE(CalendarYear,1,19),1),"aaa")</f>
        <v>五</v>
      </c>
      <c r="U5" s="11" t="str">
        <f>TEXT(WEEKDAY(DATE(CalendarYear,1,20),1),"aaa")</f>
        <v>六</v>
      </c>
      <c r="V5" s="11" t="str">
        <f>TEXT(WEEKDAY(DATE(CalendarYear,1,21),1),"aaa")</f>
        <v>日</v>
      </c>
      <c r="W5" s="11" t="str">
        <f>TEXT(WEEKDAY(DATE(CalendarYear,1,22),1),"aaa")</f>
        <v>一</v>
      </c>
      <c r="X5" s="11" t="str">
        <f>TEXT(WEEKDAY(DATE(CalendarYear,1,23),1),"aaa")</f>
        <v>二</v>
      </c>
      <c r="Y5" s="11" t="str">
        <f>TEXT(WEEKDAY(DATE(CalendarYear,1,24),1),"aaa")</f>
        <v>三</v>
      </c>
      <c r="Z5" s="11" t="str">
        <f>TEXT(WEEKDAY(DATE(CalendarYear,1,25),1),"aaa")</f>
        <v>四</v>
      </c>
      <c r="AA5" s="11" t="str">
        <f>TEXT(WEEKDAY(DATE(CalendarYear,1,26),1),"aaa")</f>
        <v>五</v>
      </c>
      <c r="AB5" s="11" t="str">
        <f>TEXT(WEEKDAY(DATE(CalendarYear,1,27),1),"aaa")</f>
        <v>六</v>
      </c>
      <c r="AC5" s="11" t="str">
        <f>TEXT(WEEKDAY(DATE(CalendarYear,1,28),1),"aaa")</f>
        <v>日</v>
      </c>
      <c r="AD5" s="11" t="str">
        <f>TEXT(WEEKDAY(DATE(CalendarYear,1,29),1),"aaa")</f>
        <v>一</v>
      </c>
      <c r="AE5" s="11" t="str">
        <f>TEXT(WEEKDAY(DATE(CalendarYear,1,30),1),"aaa")</f>
        <v>二</v>
      </c>
      <c r="AF5" s="11" t="str">
        <f>TEXT(WEEKDAY(DATE(CalendarYear,1,31),1),"aaa")</f>
        <v>三</v>
      </c>
      <c r="AG5" s="10"/>
    </row>
    <row r="6" ht="20" customHeight="1" spans="1:33">
      <c r="A6" s="12" t="s">
        <v>13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13" t="s">
        <v>26</v>
      </c>
      <c r="O6" s="13" t="s">
        <v>27</v>
      </c>
      <c r="P6" s="13" t="s">
        <v>28</v>
      </c>
      <c r="Q6" s="13" t="s">
        <v>29</v>
      </c>
      <c r="R6" s="13" t="s">
        <v>30</v>
      </c>
      <c r="S6" s="13" t="s">
        <v>31</v>
      </c>
      <c r="T6" s="13" t="s">
        <v>32</v>
      </c>
      <c r="U6" s="13" t="s">
        <v>33</v>
      </c>
      <c r="V6" s="13" t="s">
        <v>34</v>
      </c>
      <c r="W6" s="13" t="s">
        <v>35</v>
      </c>
      <c r="X6" s="13" t="s">
        <v>36</v>
      </c>
      <c r="Y6" s="13" t="s">
        <v>37</v>
      </c>
      <c r="Z6" s="13" t="s">
        <v>38</v>
      </c>
      <c r="AA6" s="13" t="s">
        <v>39</v>
      </c>
      <c r="AB6" s="13" t="s">
        <v>40</v>
      </c>
      <c r="AC6" s="13" t="s">
        <v>41</v>
      </c>
      <c r="AD6" s="13" t="s">
        <v>42</v>
      </c>
      <c r="AE6" s="13" t="s">
        <v>43</v>
      </c>
      <c r="AF6" s="13" t="s">
        <v>44</v>
      </c>
      <c r="AG6" s="20" t="s">
        <v>45</v>
      </c>
    </row>
    <row r="7" customHeight="1" spans="1:33">
      <c r="A7" s="22" t="s">
        <v>46</v>
      </c>
      <c r="B7" s="13"/>
      <c r="C7" s="13"/>
      <c r="D7" s="13" t="s">
        <v>2</v>
      </c>
      <c r="E7" s="13" t="s">
        <v>2</v>
      </c>
      <c r="F7" s="13" t="s">
        <v>2</v>
      </c>
      <c r="G7" s="13" t="s">
        <v>2</v>
      </c>
      <c r="H7" s="13"/>
      <c r="I7" s="13"/>
      <c r="J7" s="13"/>
      <c r="K7" s="13"/>
      <c r="L7" s="13"/>
      <c r="M7" s="13"/>
      <c r="N7" s="13" t="s">
        <v>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>
        <f>COUNTA('1 月'!$B7:$AF7)</f>
        <v>5</v>
      </c>
    </row>
    <row r="8" customHeight="1" spans="1:33">
      <c r="A8" s="22" t="s">
        <v>47</v>
      </c>
      <c r="B8" s="13"/>
      <c r="C8" s="13"/>
      <c r="D8" s="13"/>
      <c r="E8" s="13"/>
      <c r="F8" s="13" t="s">
        <v>6</v>
      </c>
      <c r="G8" s="13" t="s">
        <v>6</v>
      </c>
      <c r="H8" s="13"/>
      <c r="I8" s="13"/>
      <c r="J8" s="13"/>
      <c r="K8" s="13"/>
      <c r="L8" s="13" t="s">
        <v>4</v>
      </c>
      <c r="M8" s="13"/>
      <c r="N8" s="13"/>
      <c r="O8" s="13"/>
      <c r="P8" s="13"/>
      <c r="Q8" s="13"/>
      <c r="R8" s="13"/>
      <c r="S8" s="13"/>
      <c r="T8" s="13"/>
      <c r="U8" s="13" t="s">
        <v>6</v>
      </c>
      <c r="V8" s="13"/>
      <c r="W8" s="13"/>
      <c r="X8" s="13"/>
      <c r="Y8" s="13"/>
      <c r="Z8" s="13" t="s">
        <v>2</v>
      </c>
      <c r="AA8" s="13" t="s">
        <v>2</v>
      </c>
      <c r="AB8" s="13" t="s">
        <v>2</v>
      </c>
      <c r="AC8" s="13"/>
      <c r="AD8" s="13"/>
      <c r="AE8" s="13"/>
      <c r="AF8" s="13"/>
      <c r="AG8" s="21">
        <f>COUNTA('1 月'!$B8:$AF8)</f>
        <v>7</v>
      </c>
    </row>
    <row r="9" customHeight="1" spans="1:33">
      <c r="A9" s="22" t="s">
        <v>48</v>
      </c>
      <c r="B9" s="13"/>
      <c r="C9" s="13"/>
      <c r="D9" s="13" t="s">
        <v>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 t="s">
        <v>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6</v>
      </c>
      <c r="AE9" s="13"/>
      <c r="AF9" s="13"/>
      <c r="AG9" s="21">
        <f>COUNTA('1 月'!$B9:$AF9)</f>
        <v>3</v>
      </c>
    </row>
    <row r="10" customHeight="1" spans="1:33">
      <c r="A10" s="22" t="s">
        <v>49</v>
      </c>
      <c r="B10" s="13"/>
      <c r="C10" s="13"/>
      <c r="D10" s="13"/>
      <c r="E10" s="13"/>
      <c r="F10" s="13"/>
      <c r="G10" s="13"/>
      <c r="H10" s="13" t="s">
        <v>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 t="s">
        <v>2</v>
      </c>
      <c r="U10" s="13" t="s">
        <v>2</v>
      </c>
      <c r="V10" s="13" t="s">
        <v>2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1">
        <f>COUNTA('1 月'!$B10:$AF10)</f>
        <v>4</v>
      </c>
    </row>
    <row r="11" customHeight="1" spans="1:33">
      <c r="A11" s="22" t="s">
        <v>50</v>
      </c>
      <c r="B11" s="13"/>
      <c r="C11" s="13"/>
      <c r="D11" s="13"/>
      <c r="E11" s="13" t="s">
        <v>6</v>
      </c>
      <c r="F11" s="13" t="s">
        <v>2</v>
      </c>
      <c r="G11" s="13" t="s">
        <v>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6</v>
      </c>
      <c r="S11" s="13"/>
      <c r="T11" s="13"/>
      <c r="U11" s="13"/>
      <c r="V11" s="13"/>
      <c r="W11" s="13"/>
      <c r="X11" s="13"/>
      <c r="Y11" s="13" t="s">
        <v>6</v>
      </c>
      <c r="Z11" s="13"/>
      <c r="AA11" s="13"/>
      <c r="AB11" s="13"/>
      <c r="AC11" s="13"/>
      <c r="AD11" s="13"/>
      <c r="AE11" s="13"/>
      <c r="AF11" s="13" t="s">
        <v>2</v>
      </c>
      <c r="AG11" s="21">
        <f>COUNTA('1 月'!$B11:$AF11)</f>
        <v>6</v>
      </c>
    </row>
    <row r="12" customHeight="1" spans="1:33">
      <c r="A12" s="15" t="str">
        <f>MonthName&amp;"汇总"</f>
        <v>1 月汇总</v>
      </c>
      <c r="B12" s="16">
        <f>SUBTOTAL(103,'1 月'!$B$7:$B$11)</f>
        <v>0</v>
      </c>
      <c r="C12" s="16">
        <f>SUBTOTAL(103,'1 月'!$C$7:$C$11)</f>
        <v>0</v>
      </c>
      <c r="D12" s="16">
        <f>SUBTOTAL(103,'1 月'!$D$7:$D$11)</f>
        <v>2</v>
      </c>
      <c r="E12" s="16">
        <f>SUBTOTAL(103,'1 月'!$E$7:$E$11)</f>
        <v>2</v>
      </c>
      <c r="F12" s="16">
        <f>SUBTOTAL(103,'1 月'!$F$7:$F$11)</f>
        <v>3</v>
      </c>
      <c r="G12" s="16">
        <f>SUBTOTAL(103,'1 月'!$G$7:$G$11)</f>
        <v>3</v>
      </c>
      <c r="H12" s="16">
        <f>SUBTOTAL(103,'1 月'!$H$7:$H$11)</f>
        <v>1</v>
      </c>
      <c r="I12" s="16">
        <f>SUBTOTAL(103,'1 月'!$I$7:$I$11)</f>
        <v>0</v>
      </c>
      <c r="J12" s="16">
        <f>SUBTOTAL(103,'1 月'!$J$7:$J$11)</f>
        <v>0</v>
      </c>
      <c r="K12" s="16">
        <f>SUBTOTAL(103,'1 月'!$K$7:$K$11)</f>
        <v>0</v>
      </c>
      <c r="L12" s="16">
        <f>SUBTOTAL(103,'1 月'!$L$7:$L$11)</f>
        <v>1</v>
      </c>
      <c r="M12" s="16">
        <f>SUBTOTAL(103,'1 月'!$M$7:$M$11)</f>
        <v>0</v>
      </c>
      <c r="N12" s="16">
        <f>SUBTOTAL(103,'1 月'!$N$7:$N$11)</f>
        <v>1</v>
      </c>
      <c r="O12" s="16">
        <f>SUBTOTAL(103,'1 月'!$O$7:$O$11)</f>
        <v>1</v>
      </c>
      <c r="P12" s="16">
        <f>SUBTOTAL(103,'1 月'!$P$7:$P$11)</f>
        <v>0</v>
      </c>
      <c r="Q12" s="16">
        <f>SUBTOTAL(103,'1 月'!$Q$7:$Q$11)</f>
        <v>0</v>
      </c>
      <c r="R12" s="16">
        <f>SUBTOTAL(103,'1 月'!$R$7:$R$11)</f>
        <v>1</v>
      </c>
      <c r="S12" s="16">
        <f>SUBTOTAL(103,'1 月'!$S$7:$S$11)</f>
        <v>0</v>
      </c>
      <c r="T12" s="16">
        <f>SUBTOTAL(103,'1 月'!$T$7:$T$11)</f>
        <v>1</v>
      </c>
      <c r="U12" s="16">
        <f>SUBTOTAL(103,'1 月'!$U$7:$U$11)</f>
        <v>2</v>
      </c>
      <c r="V12" s="16">
        <f>SUBTOTAL(103,'1 月'!$V$7:$V$11)</f>
        <v>1</v>
      </c>
      <c r="W12" s="16">
        <f>SUBTOTAL(103,'1 月'!$W$7:$W$11)</f>
        <v>0</v>
      </c>
      <c r="X12" s="16">
        <f>SUBTOTAL(103,'1 月'!$X$7:$X$11)</f>
        <v>0</v>
      </c>
      <c r="Y12" s="16">
        <f>SUBTOTAL(103,'1 月'!$Y$7:$Y$11)</f>
        <v>1</v>
      </c>
      <c r="Z12" s="16">
        <f>SUBTOTAL(103,'1 月'!$Z$7:$Z$11)</f>
        <v>1</v>
      </c>
      <c r="AA12" s="16">
        <f>SUBTOTAL(103,'1 月'!$AA$7:$AA$11)</f>
        <v>1</v>
      </c>
      <c r="AB12" s="16">
        <f>SUBTOTAL(103,'1 月'!$AB$7:$AB$11)</f>
        <v>1</v>
      </c>
      <c r="AC12" s="16">
        <f>SUBTOTAL(103,'1 月'!$AC$7:$AC$11)</f>
        <v>0</v>
      </c>
      <c r="AD12" s="16">
        <f>SUBTOTAL(103,'1 月'!$AD$7:$AD$11)</f>
        <v>1</v>
      </c>
      <c r="AE12" s="16">
        <f>SUBTOTAL(103,'1 月'!$AE$7:$AE$11)</f>
        <v>0</v>
      </c>
      <c r="AF12" s="16">
        <f>SUBTOTAL(103,'1 月'!$AF$7:$AF$11)</f>
        <v>1</v>
      </c>
      <c r="AG12" s="16">
        <f>SUBTOTAL(109,_1_月[总天数])</f>
        <v>25</v>
      </c>
    </row>
  </sheetData>
  <mergeCells count="6">
    <mergeCell ref="C2:D2"/>
    <mergeCell ref="F2:G2"/>
    <mergeCell ref="I2:J2"/>
    <mergeCell ref="L2:M2"/>
    <mergeCell ref="O2:P2"/>
    <mergeCell ref="B4:AF4"/>
  </mergeCells>
  <conditionalFormatting sqref="AG7:AG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{6be01e81-79c5-4ef9-8029-e0350ebe4a06}</x14:id>
        </ext>
      </extLst>
    </cfRule>
  </conditionalFormatting>
  <conditionalFormatting sqref="B7:AF11">
    <cfRule type="expression" priority="1" stopIfTrue="1">
      <formula>B7=""</formula>
    </cfRule>
    <cfRule type="expression" dxfId="0" priority="6" stopIfTrue="1">
      <formula>B7=KeyCustom2</formula>
    </cfRule>
    <cfRule type="expression" dxfId="1" priority="7" stopIfTrue="1">
      <formula>B7=KeyCustom1</formula>
    </cfRule>
    <cfRule type="expression" dxfId="2" priority="8" stopIfTrue="1">
      <formula>B7=KeySick</formula>
    </cfRule>
    <cfRule type="expression" dxfId="3" priority="9" stopIfTrue="1">
      <formula>B7=KeyPersonal</formula>
    </cfRule>
    <cfRule type="expression" dxfId="4" priority="10" stopIfTrue="1">
      <formula>B7=KeyVacation</formula>
    </cfRule>
  </conditionalFormatting>
  <dataValidations count="15">
    <dataValidation allowBlank="1" showInputMessage="1" showErrorMessage="1" prompt="此工作表的标题位于此单元格中。更新标题，每个工作表都将自动继承更改" sqref="A1"/>
    <dataValidation allowBlank="1" showInputMessage="1" showErrorMessage="1" prompt="此行定义了表中使用的键：单元格 C2 是休假，F2 是个人，I2 是病假。单元格 L2 和 O2 均可自定义 " sqref="A2"/>
    <dataValidation allowBlank="1" showInputMessage="1" showErrorMessage="1" prompt="字母“V”表示因休假缺勤" sqref="B2"/>
    <dataValidation allowBlank="1" showInputMessage="1" showErrorMessage="1" prompt="字母“P”表示因个人原因缺勤" sqref="E2"/>
    <dataValidation allowBlank="1" showInputMessage="1" showErrorMessage="1" prompt="字母“S”表示表示因病假缺勤" sqref="H2"/>
    <dataValidation allowBlank="1" showInputMessage="1" showErrorMessage="1" prompt="在右侧输入字母并自定义标签以添加其他键项" sqref="K2 N2"/>
    <dataValidation allowBlank="1" showInputMessage="1" showErrorMessage="1" prompt="在左侧输入标签以描述自定义键" sqref="L2 O2 Q2"/>
    <dataValidation allowBlank="1" showInputMessage="1" showErrorMessage="1" prompt="在下面的单元格中输入年份" sqref="AG3"/>
    <dataValidation allowBlank="1" showInputMessage="1" showErrorMessage="1" prompt="考勤时间表的月份。在单元格 AH4 中更新年份。在表格的最后一个单元格中按月份跟踪总计。在表的列 B 中输入员工姓名" sqref="A4"/>
    <dataValidation allowBlank="1" showInputMessage="1" showErrorMessage="1" prompt="在此单元格中输入年份" sqref="AG4"/>
    <dataValidation allowBlank="1" showInputMessage="1" showErrorMessage="1" prompt="根据 AH4 中输入的年份，此行中会自动更新该月的工作日。在该月份的每一天都有记录员工缺勤和缺勤类型的列" sqref="B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A6" errorStyle="warning"/>
    <dataValidation allowBlank="1" showInputMessage="1" showErrorMessage="1" prompt="此行中会自动生成月份天数。在每列中输入员工在该月份每天的缺勤和缺勤类型。空白表示没有缺勤" sqref="B6"/>
    <dataValidation allowBlank="1" showInputMessage="1" showErrorMessage="1" prompt="自动计算某位员工该月缺勤的总天数" sqref="AG6"/>
    <dataValidation type="list" allowBlank="1" showInputMessage="1" showErrorMessage="1" sqref="A7:A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01e81-79c5-4ef9-8029-e0350ebe4a06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AG7:AG11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61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TEXT(WEEKDAY(DATE(CalendarYear,10,1),1),"aaa")</f>
        <v>一</v>
      </c>
      <c r="D5" s="11" t="str">
        <f>TEXT(WEEKDAY(DATE(CalendarYear,10,2),1),"aaa")</f>
        <v>二</v>
      </c>
      <c r="E5" s="11" t="str">
        <f>TEXT(WEEKDAY(DATE(CalendarYear,10,3),1),"aaa")</f>
        <v>三</v>
      </c>
      <c r="F5" s="11" t="str">
        <f>TEXT(WEEKDAY(DATE(CalendarYear,10,4),1),"aaa")</f>
        <v>四</v>
      </c>
      <c r="G5" s="11" t="str">
        <f>TEXT(WEEKDAY(DATE(CalendarYear,10,5),1),"aaa")</f>
        <v>五</v>
      </c>
      <c r="H5" s="11" t="str">
        <f>TEXT(WEEKDAY(DATE(CalendarYear,10,6),1),"aaa")</f>
        <v>六</v>
      </c>
      <c r="I5" s="11" t="str">
        <f>TEXT(WEEKDAY(DATE(CalendarYear,10,7),1),"aaa")</f>
        <v>日</v>
      </c>
      <c r="J5" s="11" t="str">
        <f>TEXT(WEEKDAY(DATE(CalendarYear,10,8),1),"aaa")</f>
        <v>一</v>
      </c>
      <c r="K5" s="11" t="str">
        <f>TEXT(WEEKDAY(DATE(CalendarYear,10,9),1),"aaa")</f>
        <v>二</v>
      </c>
      <c r="L5" s="11" t="str">
        <f>TEXT(WEEKDAY(DATE(CalendarYear,10,10),1),"aaa")</f>
        <v>三</v>
      </c>
      <c r="M5" s="11" t="str">
        <f>TEXT(WEEKDAY(DATE(CalendarYear,10,11),1),"aaa")</f>
        <v>四</v>
      </c>
      <c r="N5" s="11" t="str">
        <f>TEXT(WEEKDAY(DATE(CalendarYear,10,12),1),"aaa")</f>
        <v>五</v>
      </c>
      <c r="O5" s="11" t="str">
        <f>TEXT(WEEKDAY(DATE(CalendarYear,10,13),1),"aaa")</f>
        <v>六</v>
      </c>
      <c r="P5" s="11" t="str">
        <f>TEXT(WEEKDAY(DATE(CalendarYear,10,14),1),"aaa")</f>
        <v>日</v>
      </c>
      <c r="Q5" s="11" t="str">
        <f>TEXT(WEEKDAY(DATE(CalendarYear,10,15),1),"aaa")</f>
        <v>一</v>
      </c>
      <c r="R5" s="11" t="str">
        <f>TEXT(WEEKDAY(DATE(CalendarYear,10,16),1),"aaa")</f>
        <v>二</v>
      </c>
      <c r="S5" s="11" t="str">
        <f>TEXT(WEEKDAY(DATE(CalendarYear,10,17),1),"aaa")</f>
        <v>三</v>
      </c>
      <c r="T5" s="11" t="str">
        <f>TEXT(WEEKDAY(DATE(CalendarYear,10,18),1),"aaa")</f>
        <v>四</v>
      </c>
      <c r="U5" s="11" t="str">
        <f>TEXT(WEEKDAY(DATE(CalendarYear,10,19),1),"aaa")</f>
        <v>五</v>
      </c>
      <c r="V5" s="11" t="str">
        <f>TEXT(WEEKDAY(DATE(CalendarYear,10,20),1),"aaa")</f>
        <v>六</v>
      </c>
      <c r="W5" s="11" t="str">
        <f>TEXT(WEEKDAY(DATE(CalendarYear,10,21),1),"aaa")</f>
        <v>日</v>
      </c>
      <c r="X5" s="11" t="str">
        <f>TEXT(WEEKDAY(DATE(CalendarYear,10,22),1),"aaa")</f>
        <v>一</v>
      </c>
      <c r="Y5" s="11" t="str">
        <f>TEXT(WEEKDAY(DATE(CalendarYear,10,23),1),"aaa")</f>
        <v>二</v>
      </c>
      <c r="Z5" s="11" t="str">
        <f>TEXT(WEEKDAY(DATE(CalendarYear,10,24),1),"aaa")</f>
        <v>三</v>
      </c>
      <c r="AA5" s="11" t="str">
        <f>TEXT(WEEKDAY(DATE(CalendarYear,10,25),1),"aaa")</f>
        <v>四</v>
      </c>
      <c r="AB5" s="11" t="str">
        <f>TEXT(WEEKDAY(DATE(CalendarYear,10,26),1),"aaa")</f>
        <v>五</v>
      </c>
      <c r="AC5" s="11" t="str">
        <f>TEXT(WEEKDAY(DATE(CalendarYear,10,27),1),"aaa")</f>
        <v>六</v>
      </c>
      <c r="AD5" s="11" t="str">
        <f>TEXT(WEEKDAY(DATE(CalendarYear,10,28),1),"aaa")</f>
        <v>日</v>
      </c>
      <c r="AE5" s="11" t="str">
        <f>TEXT(WEEKDAY(DATE(CalendarYear,10,29),1),"aaa")</f>
        <v>一</v>
      </c>
      <c r="AF5" s="11" t="str">
        <f>TEXT(WEEKDAY(DATE(CalendarYear,10,30),1),"aaa")</f>
        <v>二</v>
      </c>
      <c r="AG5" s="11" t="str">
        <f>TEXT(WEEKDAY(DATE(CalendarYear,10,31),1),"aaa")</f>
        <v>三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COUNTA(_10_月[[#This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COUNTA(_10_月[[#This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COUNTA(_10_月[[#This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COUNTA(_10_月[[#This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COUNTA(_10_月[[#This Row],[1]:[31]])</f>
        <v>0</v>
      </c>
    </row>
    <row r="12" customHeight="1" spans="2:34">
      <c r="B12" s="15" t="str">
        <f>MonthName&amp;"汇总"</f>
        <v>10 月汇总</v>
      </c>
      <c r="C12" s="16">
        <f>SUBTOTAL(103,_10_月[1])</f>
        <v>0</v>
      </c>
      <c r="D12" s="16">
        <f>SUBTOTAL(103,_10_月[2])</f>
        <v>0</v>
      </c>
      <c r="E12" s="16">
        <f>SUBTOTAL(103,_10_月[3])</f>
        <v>0</v>
      </c>
      <c r="F12" s="16">
        <f>SUBTOTAL(103,_10_月[4])</f>
        <v>0</v>
      </c>
      <c r="G12" s="16">
        <f>SUBTOTAL(103,_10_月[5])</f>
        <v>0</v>
      </c>
      <c r="H12" s="16">
        <f>SUBTOTAL(103,_10_月[6])</f>
        <v>0</v>
      </c>
      <c r="I12" s="16">
        <f>SUBTOTAL(103,_10_月[7])</f>
        <v>0</v>
      </c>
      <c r="J12" s="16">
        <f>SUBTOTAL(103,_10_月[8])</f>
        <v>0</v>
      </c>
      <c r="K12" s="16">
        <f>SUBTOTAL(103,_10_月[9])</f>
        <v>0</v>
      </c>
      <c r="L12" s="16">
        <f>SUBTOTAL(103,_10_月[10])</f>
        <v>0</v>
      </c>
      <c r="M12" s="16">
        <f>SUBTOTAL(103,_10_月[11])</f>
        <v>0</v>
      </c>
      <c r="N12" s="16">
        <f>SUBTOTAL(103,_10_月[12])</f>
        <v>0</v>
      </c>
      <c r="O12" s="16">
        <f>SUBTOTAL(103,_10_月[13])</f>
        <v>0</v>
      </c>
      <c r="P12" s="16">
        <f>SUBTOTAL(103,_10_月[14])</f>
        <v>0</v>
      </c>
      <c r="Q12" s="16">
        <f>SUBTOTAL(103,_10_月[15])</f>
        <v>0</v>
      </c>
      <c r="R12" s="16">
        <f>SUBTOTAL(103,_10_月[16])</f>
        <v>0</v>
      </c>
      <c r="S12" s="16">
        <f>SUBTOTAL(103,_10_月[17])</f>
        <v>0</v>
      </c>
      <c r="T12" s="16">
        <f>SUBTOTAL(103,_10_月[18])</f>
        <v>0</v>
      </c>
      <c r="U12" s="16">
        <f>SUBTOTAL(103,_10_月[19])</f>
        <v>0</v>
      </c>
      <c r="V12" s="16">
        <f>SUBTOTAL(103,_10_月[20])</f>
        <v>0</v>
      </c>
      <c r="W12" s="16">
        <f>SUBTOTAL(103,_10_月[21])</f>
        <v>0</v>
      </c>
      <c r="X12" s="16">
        <f>SUBTOTAL(103,_10_月[22])</f>
        <v>0</v>
      </c>
      <c r="Y12" s="16">
        <f>SUBTOTAL(103,_10_月[23])</f>
        <v>0</v>
      </c>
      <c r="Z12" s="16">
        <f>SUBTOTAL(103,_10_月[24])</f>
        <v>0</v>
      </c>
      <c r="AA12" s="16">
        <f>SUBTOTAL(103,_10_月[25])</f>
        <v>0</v>
      </c>
      <c r="AB12" s="16">
        <f>SUBTOTAL(103,_10_月[26])</f>
        <v>0</v>
      </c>
      <c r="AC12" s="16">
        <f>SUBTOTAL(103,_10_月[27])</f>
        <v>0</v>
      </c>
      <c r="AD12" s="16">
        <f>SUBTOTAL(103,_10_月[28])</f>
        <v>0</v>
      </c>
      <c r="AE12" s="16">
        <f>SUBTOTAL(103,_10_月[29])</f>
        <v>0</v>
      </c>
      <c r="AF12" s="16">
        <f>SUBTOTAL(109,_10_月[30])</f>
        <v>0</v>
      </c>
      <c r="AG12" s="16">
        <f>SUBTOTAL(109,_10_月[31])</f>
        <v>0</v>
      </c>
      <c r="AH12" s="16">
        <f>SUBTOTAL(109,_10_月[总天数])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{30db3ed2-0bbe-43ee-93db-b4bc411e0118}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0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db3ed2-0bbe-43ee-93db-b4bc411e011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62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TEXT(WEEKDAY(DATE(CalendarYear,11,1),1),"aaa")</f>
        <v>四</v>
      </c>
      <c r="D5" s="11" t="str">
        <f>TEXT(WEEKDAY(DATE(CalendarYear,11,2),1),"aaa")</f>
        <v>五</v>
      </c>
      <c r="E5" s="11" t="str">
        <f>TEXT(WEEKDAY(DATE(CalendarYear,11,3),1),"aaa")</f>
        <v>六</v>
      </c>
      <c r="F5" s="11" t="str">
        <f>TEXT(WEEKDAY(DATE(CalendarYear,11,4),1),"aaa")</f>
        <v>日</v>
      </c>
      <c r="G5" s="11" t="str">
        <f>TEXT(WEEKDAY(DATE(CalendarYear,11,5),1),"aaa")</f>
        <v>一</v>
      </c>
      <c r="H5" s="11" t="str">
        <f>TEXT(WEEKDAY(DATE(CalendarYear,11,6),1),"aaa")</f>
        <v>二</v>
      </c>
      <c r="I5" s="11" t="str">
        <f>TEXT(WEEKDAY(DATE(CalendarYear,11,7),1),"aaa")</f>
        <v>三</v>
      </c>
      <c r="J5" s="11" t="str">
        <f>TEXT(WEEKDAY(DATE(CalendarYear,11,8),1),"aaa")</f>
        <v>四</v>
      </c>
      <c r="K5" s="11" t="str">
        <f>TEXT(WEEKDAY(DATE(CalendarYear,11,9),1),"aaa")</f>
        <v>五</v>
      </c>
      <c r="L5" s="11" t="str">
        <f>TEXT(WEEKDAY(DATE(CalendarYear,11,10),1),"aaa")</f>
        <v>六</v>
      </c>
      <c r="M5" s="11" t="str">
        <f>TEXT(WEEKDAY(DATE(CalendarYear,11,11),1),"aaa")</f>
        <v>日</v>
      </c>
      <c r="N5" s="11" t="str">
        <f>TEXT(WEEKDAY(DATE(CalendarYear,11,12),1),"aaa")</f>
        <v>一</v>
      </c>
      <c r="O5" s="11" t="str">
        <f>TEXT(WEEKDAY(DATE(CalendarYear,11,13),1),"aaa")</f>
        <v>二</v>
      </c>
      <c r="P5" s="11" t="str">
        <f>TEXT(WEEKDAY(DATE(CalendarYear,11,14),1),"aaa")</f>
        <v>三</v>
      </c>
      <c r="Q5" s="11" t="str">
        <f>TEXT(WEEKDAY(DATE(CalendarYear,11,15),1),"aaa")</f>
        <v>四</v>
      </c>
      <c r="R5" s="11" t="str">
        <f>TEXT(WEEKDAY(DATE(CalendarYear,11,16),1),"aaa")</f>
        <v>五</v>
      </c>
      <c r="S5" s="11" t="str">
        <f>TEXT(WEEKDAY(DATE(CalendarYear,11,17),1),"aaa")</f>
        <v>六</v>
      </c>
      <c r="T5" s="11" t="str">
        <f>TEXT(WEEKDAY(DATE(CalendarYear,11,18),1),"aaa")</f>
        <v>日</v>
      </c>
      <c r="U5" s="11" t="str">
        <f>TEXT(WEEKDAY(DATE(CalendarYear,11,19),1),"aaa")</f>
        <v>一</v>
      </c>
      <c r="V5" s="11" t="str">
        <f>TEXT(WEEKDAY(DATE(CalendarYear,11,20),1),"aaa")</f>
        <v>二</v>
      </c>
      <c r="W5" s="11" t="str">
        <f>TEXT(WEEKDAY(DATE(CalendarYear,11,21),1),"aaa")</f>
        <v>三</v>
      </c>
      <c r="X5" s="11" t="str">
        <f>TEXT(WEEKDAY(DATE(CalendarYear,11,22),1),"aaa")</f>
        <v>四</v>
      </c>
      <c r="Y5" s="11" t="str">
        <f>TEXT(WEEKDAY(DATE(CalendarYear,11,23),1),"aaa")</f>
        <v>五</v>
      </c>
      <c r="Z5" s="11" t="str">
        <f>TEXT(WEEKDAY(DATE(CalendarYear,11,24),1),"aaa")</f>
        <v>六</v>
      </c>
      <c r="AA5" s="11" t="str">
        <f>TEXT(WEEKDAY(DATE(CalendarYear,11,25),1),"aaa")</f>
        <v>日</v>
      </c>
      <c r="AB5" s="11" t="str">
        <f>TEXT(WEEKDAY(DATE(CalendarYear,11,26),1),"aaa")</f>
        <v>一</v>
      </c>
      <c r="AC5" s="11" t="str">
        <f>TEXT(WEEKDAY(DATE(CalendarYear,11,27),1),"aaa")</f>
        <v>二</v>
      </c>
      <c r="AD5" s="11" t="str">
        <f>TEXT(WEEKDAY(DATE(CalendarYear,11,28),1),"aaa")</f>
        <v>三</v>
      </c>
      <c r="AE5" s="11" t="str">
        <f>TEXT(WEEKDAY(DATE(CalendarYear,11,29),1),"aaa")</f>
        <v>四</v>
      </c>
      <c r="AF5" s="11" t="str">
        <f>TEXT(WEEKDAY(DATE(CalendarYear,11,30),1),"aaa")</f>
        <v>五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COUNTA(_11_月[[#This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COUNTA(_11_月[[#This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COUNTA(_11_月[[#This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COUNTA(_11_月[[#This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COUNTA(_11_月[[#This Row],[1]:[31]])</f>
        <v>0</v>
      </c>
    </row>
    <row r="12" customHeight="1" spans="2:34">
      <c r="B12" s="15" t="str">
        <f>MonthName&amp;"汇总"</f>
        <v>11 月汇总</v>
      </c>
      <c r="C12" s="16">
        <f>SUBTOTAL(103,_11_月[1])</f>
        <v>0</v>
      </c>
      <c r="D12" s="16">
        <f>SUBTOTAL(103,_11_月[2])</f>
        <v>0</v>
      </c>
      <c r="E12" s="16">
        <f>SUBTOTAL(103,_11_月[3])</f>
        <v>0</v>
      </c>
      <c r="F12" s="16">
        <f>SUBTOTAL(103,_11_月[4])</f>
        <v>0</v>
      </c>
      <c r="G12" s="16">
        <f>SUBTOTAL(103,_11_月[5])</f>
        <v>0</v>
      </c>
      <c r="H12" s="16">
        <f>SUBTOTAL(103,_11_月[6])</f>
        <v>0</v>
      </c>
      <c r="I12" s="16">
        <f>SUBTOTAL(103,_11_月[7])</f>
        <v>0</v>
      </c>
      <c r="J12" s="16">
        <f>SUBTOTAL(103,_11_月[8])</f>
        <v>0</v>
      </c>
      <c r="K12" s="16">
        <f>SUBTOTAL(103,_11_月[9])</f>
        <v>0</v>
      </c>
      <c r="L12" s="16">
        <f>SUBTOTAL(103,_11_月[10])</f>
        <v>0</v>
      </c>
      <c r="M12" s="16">
        <f>SUBTOTAL(103,_11_月[11])</f>
        <v>0</v>
      </c>
      <c r="N12" s="16">
        <f>SUBTOTAL(103,_11_月[12])</f>
        <v>0</v>
      </c>
      <c r="O12" s="16">
        <f>SUBTOTAL(103,_11_月[13])</f>
        <v>0</v>
      </c>
      <c r="P12" s="16">
        <f>SUBTOTAL(103,_11_月[14])</f>
        <v>0</v>
      </c>
      <c r="Q12" s="16">
        <f>SUBTOTAL(103,_11_月[15])</f>
        <v>0</v>
      </c>
      <c r="R12" s="16">
        <f>SUBTOTAL(103,_11_月[16])</f>
        <v>0</v>
      </c>
      <c r="S12" s="16">
        <f>SUBTOTAL(103,_11_月[17])</f>
        <v>0</v>
      </c>
      <c r="T12" s="16">
        <f>SUBTOTAL(103,_11_月[18])</f>
        <v>0</v>
      </c>
      <c r="U12" s="16">
        <f>SUBTOTAL(103,_11_月[19])</f>
        <v>0</v>
      </c>
      <c r="V12" s="16">
        <f>SUBTOTAL(103,_11_月[20])</f>
        <v>0</v>
      </c>
      <c r="W12" s="16">
        <f>SUBTOTAL(103,_11_月[21])</f>
        <v>0</v>
      </c>
      <c r="X12" s="16">
        <f>SUBTOTAL(103,_11_月[22])</f>
        <v>0</v>
      </c>
      <c r="Y12" s="16">
        <f>SUBTOTAL(103,_11_月[23])</f>
        <v>0</v>
      </c>
      <c r="Z12" s="16">
        <f>SUBTOTAL(103,_11_月[24])</f>
        <v>0</v>
      </c>
      <c r="AA12" s="16">
        <f>SUBTOTAL(103,_11_月[25])</f>
        <v>0</v>
      </c>
      <c r="AB12" s="16">
        <f>SUBTOTAL(103,_11_月[26])</f>
        <v>0</v>
      </c>
      <c r="AC12" s="16">
        <f>SUBTOTAL(103,_11_月[27])</f>
        <v>0</v>
      </c>
      <c r="AD12" s="16">
        <f>SUBTOTAL(103,_11_月[28])</f>
        <v>0</v>
      </c>
      <c r="AE12" s="16">
        <f>SUBTOTAL(103,_11_月[29])</f>
        <v>0</v>
      </c>
      <c r="AF12" s="16">
        <f>SUBTOTAL(109,_11_月[30])</f>
        <v>0</v>
      </c>
      <c r="AG12" s="16">
        <f>SUBTOTAL(109,_11_月[31])</f>
        <v>0</v>
      </c>
      <c r="AH12" s="16">
        <f>SUBTOTAL(109,_11_月[总天数])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{6364a619-4533-4858-91a9-d41def041334}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1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name="Drop Down 4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64a619-4533-4858-91a9-d41def041334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63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TEXT(WEEKDAY(DATE(CalendarYear,12,1),1),"aaa")</f>
        <v>六</v>
      </c>
      <c r="D5" s="11" t="str">
        <f>TEXT(WEEKDAY(DATE(CalendarYear,12,2),1),"aaa")</f>
        <v>日</v>
      </c>
      <c r="E5" s="11" t="str">
        <f>TEXT(WEEKDAY(DATE(CalendarYear,12,3),1),"aaa")</f>
        <v>一</v>
      </c>
      <c r="F5" s="11" t="str">
        <f>TEXT(WEEKDAY(DATE(CalendarYear,12,4),1),"aaa")</f>
        <v>二</v>
      </c>
      <c r="G5" s="11" t="str">
        <f>TEXT(WEEKDAY(DATE(CalendarYear,12,5),1),"aaa")</f>
        <v>三</v>
      </c>
      <c r="H5" s="11" t="str">
        <f>TEXT(WEEKDAY(DATE(CalendarYear,12,6),1),"aaa")</f>
        <v>四</v>
      </c>
      <c r="I5" s="11" t="str">
        <f>TEXT(WEEKDAY(DATE(CalendarYear,12,7),1),"aaa")</f>
        <v>五</v>
      </c>
      <c r="J5" s="11" t="str">
        <f>TEXT(WEEKDAY(DATE(CalendarYear,12,8),1),"aaa")</f>
        <v>六</v>
      </c>
      <c r="K5" s="11" t="str">
        <f>TEXT(WEEKDAY(DATE(CalendarYear,12,9),1),"aaa")</f>
        <v>日</v>
      </c>
      <c r="L5" s="11" t="str">
        <f>TEXT(WEEKDAY(DATE(CalendarYear,12,10),1),"aaa")</f>
        <v>一</v>
      </c>
      <c r="M5" s="11" t="str">
        <f>TEXT(WEEKDAY(DATE(CalendarYear,12,11),1),"aaa")</f>
        <v>二</v>
      </c>
      <c r="N5" s="11" t="str">
        <f>TEXT(WEEKDAY(DATE(CalendarYear,12,12),1),"aaa")</f>
        <v>三</v>
      </c>
      <c r="O5" s="11" t="str">
        <f>TEXT(WEEKDAY(DATE(CalendarYear,12,13),1),"aaa")</f>
        <v>四</v>
      </c>
      <c r="P5" s="11" t="str">
        <f>TEXT(WEEKDAY(DATE(CalendarYear,12,14),1),"aaa")</f>
        <v>五</v>
      </c>
      <c r="Q5" s="11" t="str">
        <f>TEXT(WEEKDAY(DATE(CalendarYear,12,15),1),"aaa")</f>
        <v>六</v>
      </c>
      <c r="R5" s="11" t="str">
        <f>TEXT(WEEKDAY(DATE(CalendarYear,12,16),1),"aaa")</f>
        <v>日</v>
      </c>
      <c r="S5" s="11" t="str">
        <f>TEXT(WEEKDAY(DATE(CalendarYear,12,17),1),"aaa")</f>
        <v>一</v>
      </c>
      <c r="T5" s="11" t="str">
        <f>TEXT(WEEKDAY(DATE(CalendarYear,12,18),1),"aaa")</f>
        <v>二</v>
      </c>
      <c r="U5" s="11" t="str">
        <f>TEXT(WEEKDAY(DATE(CalendarYear,12,19),1),"aaa")</f>
        <v>三</v>
      </c>
      <c r="V5" s="11" t="str">
        <f>TEXT(WEEKDAY(DATE(CalendarYear,12,20),1),"aaa")</f>
        <v>四</v>
      </c>
      <c r="W5" s="11" t="str">
        <f>TEXT(WEEKDAY(DATE(CalendarYear,12,21),1),"aaa")</f>
        <v>五</v>
      </c>
      <c r="X5" s="11" t="str">
        <f>TEXT(WEEKDAY(DATE(CalendarYear,12,22),1),"aaa")</f>
        <v>六</v>
      </c>
      <c r="Y5" s="11" t="str">
        <f>TEXT(WEEKDAY(DATE(CalendarYear,12,23),1),"aaa")</f>
        <v>日</v>
      </c>
      <c r="Z5" s="11" t="str">
        <f>TEXT(WEEKDAY(DATE(CalendarYear,12,24),1),"aaa")</f>
        <v>一</v>
      </c>
      <c r="AA5" s="11" t="str">
        <f>TEXT(WEEKDAY(DATE(CalendarYear,12,25),1),"aaa")</f>
        <v>二</v>
      </c>
      <c r="AB5" s="11" t="str">
        <f>TEXT(WEEKDAY(DATE(CalendarYear,12,26),1),"aaa")</f>
        <v>三</v>
      </c>
      <c r="AC5" s="11" t="str">
        <f>TEXT(WEEKDAY(DATE(CalendarYear,12,27),1),"aaa")</f>
        <v>四</v>
      </c>
      <c r="AD5" s="11" t="str">
        <f>TEXT(WEEKDAY(DATE(CalendarYear,12,28),1),"aaa")</f>
        <v>五</v>
      </c>
      <c r="AE5" s="11" t="str">
        <f>TEXT(WEEKDAY(DATE(CalendarYear,12,29),1),"aaa")</f>
        <v>六</v>
      </c>
      <c r="AF5" s="11" t="str">
        <f>TEXT(WEEKDAY(DATE(CalendarYear,12,30),1),"aaa")</f>
        <v>日</v>
      </c>
      <c r="AG5" s="11" t="str">
        <f>TEXT(WEEKDAY(DATE(CalendarYear,12,31),1),"aaa")</f>
        <v>一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COUNTA(_12_月[[#This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COUNTA(_12_月[[#This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COUNTA(_12_月[[#This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COUNTA(_12_月[[#This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COUNTA(_12_月[[#This Row],[1]:[31]])</f>
        <v>0</v>
      </c>
    </row>
    <row r="12" customHeight="1" spans="2:34">
      <c r="B12" s="15" t="str">
        <f>MonthName&amp;"汇总"</f>
        <v>12 月汇总</v>
      </c>
      <c r="C12" s="16">
        <f>SUBTOTAL(103,_12_月[1])</f>
        <v>0</v>
      </c>
      <c r="D12" s="16">
        <f>SUBTOTAL(103,_12_月[2])</f>
        <v>0</v>
      </c>
      <c r="E12" s="16">
        <f>SUBTOTAL(103,_12_月[3])</f>
        <v>0</v>
      </c>
      <c r="F12" s="16">
        <f>SUBTOTAL(103,_12_月[4])</f>
        <v>0</v>
      </c>
      <c r="G12" s="16">
        <f>SUBTOTAL(103,_12_月[5])</f>
        <v>0</v>
      </c>
      <c r="H12" s="16">
        <f>SUBTOTAL(103,_12_月[6])</f>
        <v>0</v>
      </c>
      <c r="I12" s="16">
        <f>SUBTOTAL(103,_12_月[7])</f>
        <v>0</v>
      </c>
      <c r="J12" s="16">
        <f>SUBTOTAL(103,_12_月[8])</f>
        <v>0</v>
      </c>
      <c r="K12" s="16">
        <f>SUBTOTAL(103,_12_月[9])</f>
        <v>0</v>
      </c>
      <c r="L12" s="16">
        <f>SUBTOTAL(103,_12_月[10])</f>
        <v>0</v>
      </c>
      <c r="M12" s="16">
        <f>SUBTOTAL(103,_12_月[11])</f>
        <v>0</v>
      </c>
      <c r="N12" s="16">
        <f>SUBTOTAL(103,_12_月[12])</f>
        <v>0</v>
      </c>
      <c r="O12" s="16">
        <f>SUBTOTAL(103,_12_月[13])</f>
        <v>0</v>
      </c>
      <c r="P12" s="16">
        <f>SUBTOTAL(103,_12_月[14])</f>
        <v>0</v>
      </c>
      <c r="Q12" s="16">
        <f>SUBTOTAL(103,_12_月[15])</f>
        <v>0</v>
      </c>
      <c r="R12" s="16">
        <f>SUBTOTAL(103,_12_月[16])</f>
        <v>0</v>
      </c>
      <c r="S12" s="16">
        <f>SUBTOTAL(103,_12_月[17])</f>
        <v>0</v>
      </c>
      <c r="T12" s="16">
        <f>SUBTOTAL(103,_12_月[18])</f>
        <v>0</v>
      </c>
      <c r="U12" s="16">
        <f>SUBTOTAL(103,_12_月[19])</f>
        <v>0</v>
      </c>
      <c r="V12" s="16">
        <f>SUBTOTAL(103,_12_月[20])</f>
        <v>0</v>
      </c>
      <c r="W12" s="16">
        <f>SUBTOTAL(103,_12_月[21])</f>
        <v>0</v>
      </c>
      <c r="X12" s="16">
        <f>SUBTOTAL(103,_12_月[22])</f>
        <v>0</v>
      </c>
      <c r="Y12" s="16">
        <f>SUBTOTAL(103,_12_月[23])</f>
        <v>0</v>
      </c>
      <c r="Z12" s="16">
        <f>SUBTOTAL(103,_12_月[24])</f>
        <v>0</v>
      </c>
      <c r="AA12" s="16">
        <f>SUBTOTAL(103,_12_月[25])</f>
        <v>0</v>
      </c>
      <c r="AB12" s="16">
        <f>SUBTOTAL(103,_12_月[26])</f>
        <v>0</v>
      </c>
      <c r="AC12" s="16">
        <f>SUBTOTAL(103,_12_月[27])</f>
        <v>0</v>
      </c>
      <c r="AD12" s="16">
        <f>SUBTOTAL(103,_12_月[28])</f>
        <v>0</v>
      </c>
      <c r="AE12" s="16">
        <f>SUBTOTAL(103,_12_月[29])</f>
        <v>0</v>
      </c>
      <c r="AF12" s="16">
        <f>SUBTOTAL(109,_12_月[30])</f>
        <v>0</v>
      </c>
      <c r="AG12" s="16">
        <f>SUBTOTAL(109,_12_月[31])</f>
        <v>0</v>
      </c>
      <c r="AH12" s="16">
        <f>SUBTOTAL(109,_12_月[总天数])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{d0cd23f0-f884-411d-be62-db4117b01c7c}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2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name="Drop Down 4" r:id="rId3">
              <controlPr print="0" defaultSize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cd23f0-f884-411d-be62-db4117b01c7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B1:B8"/>
  <sheetViews>
    <sheetView showGridLines="0" workbookViewId="0">
      <selection activeCell="A1" sqref="A1"/>
    </sheetView>
  </sheetViews>
  <sheetFormatPr defaultColWidth="9" defaultRowHeight="30" customHeight="1" outlineLevelRow="7" outlineLevelCol="1"/>
  <cols>
    <col min="1" max="1" width="2.10833333333333" style="1" customWidth="1"/>
    <col min="2" max="2" width="30.775" style="1" customWidth="1"/>
    <col min="3" max="3" width="2.775" style="1" customWidth="1"/>
    <col min="4" max="16384" width="8.89166666666667" style="1"/>
  </cols>
  <sheetData>
    <row r="1" ht="50.1" customHeight="1" spans="2:2">
      <c r="B1" s="2" t="s">
        <v>13</v>
      </c>
    </row>
    <row r="2" ht="15" customHeight="1"/>
    <row r="3" customHeight="1" spans="2:2">
      <c r="B3" s="1" t="s">
        <v>13</v>
      </c>
    </row>
    <row r="4" customHeight="1" spans="2:2">
      <c r="B4" s="3" t="s">
        <v>46</v>
      </c>
    </row>
    <row r="5" customHeight="1" spans="2:2">
      <c r="B5" s="3" t="s">
        <v>47</v>
      </c>
    </row>
    <row r="6" customHeight="1" spans="2:2">
      <c r="B6" s="3" t="s">
        <v>48</v>
      </c>
    </row>
    <row r="7" customHeight="1" spans="2:2">
      <c r="B7" s="3" t="s">
        <v>49</v>
      </c>
    </row>
    <row r="8" customHeight="1" spans="2:2">
      <c r="B8" s="3" t="s">
        <v>50</v>
      </c>
    </row>
  </sheetData>
  <dataValidations count="3">
    <dataValidation allowBlank="1" showInputMessage="1" showErrorMessage="1" prompt="在此工作表的员工姓名表中输入员工姓名。这些姓名用作每个月考勤时间表列 B 中的选项" sqref="A1"/>
    <dataValidation allowBlank="1" showInputMessage="1" showErrorMessage="1" prompt="员工姓名标题" sqref="B1"/>
    <dataValidation allowBlank="1" showInputMessage="1" showErrorMessage="1" prompt="在此列中输入员工姓名" sqref="B3"/>
  </dataValidations>
  <printOptions horizontalCentered="1"/>
  <pageMargins left="0.25" right="0.25" top="0.75" bottom="0.75" header="0.3" footer="0.3"/>
  <pageSetup paperSize="9" fitToHeight="0" orientation="landscape"/>
  <headerFooter differentFirst="1">
    <oddFooter>&amp;CPage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749992370372631"/>
    <pageSetUpPr fitToPage="1"/>
  </sheetPr>
  <dimension ref="B1:AH12"/>
  <sheetViews>
    <sheetView showGridLines="0" workbookViewId="0">
      <selection activeCell="A1" sqref="A1"/>
    </sheetView>
  </sheetViews>
  <sheetFormatPr defaultColWidth="9.225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9.225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1"/>
    </row>
    <row r="4" customHeight="1" spans="2:34">
      <c r="B4" s="10" t="s">
        <v>51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TEXT(WEEKDAY(DATE(CalendarYear,2,1),1),"aaa")</f>
        <v>四</v>
      </c>
      <c r="D5" s="11" t="str">
        <f>TEXT(WEEKDAY(DATE(CalendarYear,2,2),1),"aaa")</f>
        <v>五</v>
      </c>
      <c r="E5" s="11" t="str">
        <f>TEXT(WEEKDAY(DATE(CalendarYear,2,3),1),"aaa")</f>
        <v>六</v>
      </c>
      <c r="F5" s="11" t="str">
        <f>TEXT(WEEKDAY(DATE(CalendarYear,2,4),1),"aaa")</f>
        <v>日</v>
      </c>
      <c r="G5" s="11" t="str">
        <f>TEXT(WEEKDAY(DATE(CalendarYear,2,5),1),"aaa")</f>
        <v>一</v>
      </c>
      <c r="H5" s="11" t="str">
        <f>TEXT(WEEKDAY(DATE(CalendarYear,2,6),1),"aaa")</f>
        <v>二</v>
      </c>
      <c r="I5" s="11" t="str">
        <f>TEXT(WEEKDAY(DATE(CalendarYear,2,7),1),"aaa")</f>
        <v>三</v>
      </c>
      <c r="J5" s="11" t="str">
        <f>TEXT(WEEKDAY(DATE(CalendarYear,2,8),1),"aaa")</f>
        <v>四</v>
      </c>
      <c r="K5" s="11" t="str">
        <f>TEXT(WEEKDAY(DATE(CalendarYear,2,9),1),"aaa")</f>
        <v>五</v>
      </c>
      <c r="L5" s="11" t="str">
        <f>TEXT(WEEKDAY(DATE(CalendarYear,2,10),1),"aaa")</f>
        <v>六</v>
      </c>
      <c r="M5" s="11" t="str">
        <f>TEXT(WEEKDAY(DATE(CalendarYear,2,11),1),"aaa")</f>
        <v>日</v>
      </c>
      <c r="N5" s="11" t="str">
        <f>TEXT(WEEKDAY(DATE(CalendarYear,2,12),1),"aaa")</f>
        <v>一</v>
      </c>
      <c r="O5" s="11" t="str">
        <f>TEXT(WEEKDAY(DATE(CalendarYear,2,13),1),"aaa")</f>
        <v>二</v>
      </c>
      <c r="P5" s="11" t="str">
        <f>TEXT(WEEKDAY(DATE(CalendarYear,2,14),1),"aaa")</f>
        <v>三</v>
      </c>
      <c r="Q5" s="11" t="str">
        <f>TEXT(WEEKDAY(DATE(CalendarYear,2,15),1),"aaa")</f>
        <v>四</v>
      </c>
      <c r="R5" s="11" t="str">
        <f>TEXT(WEEKDAY(DATE(CalendarYear,2,16),1),"aaa")</f>
        <v>五</v>
      </c>
      <c r="S5" s="11" t="str">
        <f>TEXT(WEEKDAY(DATE(CalendarYear,2,17),1),"aaa")</f>
        <v>六</v>
      </c>
      <c r="T5" s="11" t="str">
        <f>TEXT(WEEKDAY(DATE(CalendarYear,2,18),1),"aaa")</f>
        <v>日</v>
      </c>
      <c r="U5" s="11" t="str">
        <f>TEXT(WEEKDAY(DATE(CalendarYear,2,19),1),"aaa")</f>
        <v>一</v>
      </c>
      <c r="V5" s="11" t="str">
        <f>TEXT(WEEKDAY(DATE(CalendarYear,2,20),1),"aaa")</f>
        <v>二</v>
      </c>
      <c r="W5" s="11" t="str">
        <f>TEXT(WEEKDAY(DATE(CalendarYear,2,21),1),"aaa")</f>
        <v>三</v>
      </c>
      <c r="X5" s="11" t="str">
        <f>TEXT(WEEKDAY(DATE(CalendarYear,2,22),1),"aaa")</f>
        <v>四</v>
      </c>
      <c r="Y5" s="11" t="str">
        <f>TEXT(WEEKDAY(DATE(CalendarYear,2,23),1),"aaa")</f>
        <v>五</v>
      </c>
      <c r="Z5" s="11" t="str">
        <f>TEXT(WEEKDAY(DATE(CalendarYear,2,24),1),"aaa")</f>
        <v>六</v>
      </c>
      <c r="AA5" s="11" t="str">
        <f>TEXT(WEEKDAY(DATE(CalendarYear,2,25),1),"aaa")</f>
        <v>日</v>
      </c>
      <c r="AB5" s="11" t="str">
        <f>TEXT(WEEKDAY(DATE(CalendarYear,2,26),1),"aaa")</f>
        <v>一</v>
      </c>
      <c r="AC5" s="11" t="str">
        <f>TEXT(WEEKDAY(DATE(CalendarYear,2,27),1),"aaa")</f>
        <v>二</v>
      </c>
      <c r="AD5" s="11" t="str">
        <f>TEXT(WEEKDAY(DATE(CalendarYear,2,28),1),"aaa")</f>
        <v>三</v>
      </c>
      <c r="AE5" s="11" t="str">
        <f>TEXT(WEEKDAY(DATE(CalendarYear,2,29),1),"aaa")</f>
        <v>四</v>
      </c>
      <c r="AF5" s="11"/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52</v>
      </c>
      <c r="AG6" s="13" t="s">
        <v>53</v>
      </c>
      <c r="AH6" s="20" t="s">
        <v>45</v>
      </c>
    </row>
    <row r="7" customHeight="1" spans="2:34">
      <c r="B7" s="14" t="s">
        <v>46</v>
      </c>
      <c r="C7" s="13"/>
      <c r="D7" s="13"/>
      <c r="E7" s="13" t="s">
        <v>2</v>
      </c>
      <c r="F7" s="13" t="s">
        <v>2</v>
      </c>
      <c r="G7" s="13" t="s">
        <v>2</v>
      </c>
      <c r="H7" s="13" t="s">
        <v>2</v>
      </c>
      <c r="I7" s="13"/>
      <c r="J7" s="13"/>
      <c r="K7" s="13"/>
      <c r="L7" s="13"/>
      <c r="M7" s="13"/>
      <c r="N7" s="13"/>
      <c r="O7" s="13" t="s">
        <v>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COUNTA(_2_月[[#This Row],[1]:[29]])</f>
        <v>5</v>
      </c>
    </row>
    <row r="8" customHeight="1" spans="2:34">
      <c r="B8" s="14" t="s">
        <v>47</v>
      </c>
      <c r="C8" s="13"/>
      <c r="D8" s="13"/>
      <c r="E8" s="13"/>
      <c r="F8" s="13"/>
      <c r="G8" s="13" t="s">
        <v>6</v>
      </c>
      <c r="H8" s="13" t="s">
        <v>6</v>
      </c>
      <c r="I8" s="13"/>
      <c r="J8" s="13"/>
      <c r="K8" s="13"/>
      <c r="L8" s="13"/>
      <c r="M8" s="13" t="s">
        <v>4</v>
      </c>
      <c r="N8" s="13"/>
      <c r="O8" s="13"/>
      <c r="P8" s="13"/>
      <c r="Q8" s="13"/>
      <c r="R8" s="13"/>
      <c r="S8" s="13"/>
      <c r="T8" s="13"/>
      <c r="U8" s="13"/>
      <c r="V8" s="13" t="s">
        <v>6</v>
      </c>
      <c r="W8" s="13"/>
      <c r="X8" s="13"/>
      <c r="Y8" s="13"/>
      <c r="Z8" s="13"/>
      <c r="AA8" s="13" t="s">
        <v>2</v>
      </c>
      <c r="AB8" s="13" t="s">
        <v>2</v>
      </c>
      <c r="AC8" s="13" t="s">
        <v>2</v>
      </c>
      <c r="AD8" s="13"/>
      <c r="AE8" s="13"/>
      <c r="AF8" s="13"/>
      <c r="AG8" s="13"/>
      <c r="AH8" s="21">
        <f>COUNTA(_2_月[[#This Row],[1]:[29]])</f>
        <v>7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COUNTA(_2_月[[#This Row],[1]:[29]])</f>
        <v>0</v>
      </c>
    </row>
    <row r="10" customHeight="1" spans="2:34">
      <c r="B10" s="14" t="s">
        <v>49</v>
      </c>
      <c r="C10" s="13"/>
      <c r="D10" s="13"/>
      <c r="E10" s="13" t="s">
        <v>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6</v>
      </c>
      <c r="Q10" s="13"/>
      <c r="R10" s="13"/>
      <c r="S10" s="13"/>
      <c r="T10" s="13" t="s">
        <v>4</v>
      </c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6</v>
      </c>
      <c r="AE10" s="13"/>
      <c r="AF10" s="13"/>
      <c r="AG10" s="13"/>
      <c r="AH10" s="21">
        <f>COUNTA(_2_月[[#This Row],[1]:[29]])</f>
        <v>4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 t="s">
        <v>2</v>
      </c>
      <c r="K11" s="13" t="s">
        <v>2</v>
      </c>
      <c r="L11" s="13" t="s">
        <v>2</v>
      </c>
      <c r="M11" s="13" t="s">
        <v>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 t="s">
        <v>6</v>
      </c>
      <c r="AA11" s="13"/>
      <c r="AB11" s="13"/>
      <c r="AC11" s="13"/>
      <c r="AD11" s="13"/>
      <c r="AE11" s="13"/>
      <c r="AF11" s="13"/>
      <c r="AG11" s="13"/>
      <c r="AH11" s="21">
        <f>COUNTA(_2_月[[#This Row],[1]:[29]])</f>
        <v>5</v>
      </c>
    </row>
    <row r="12" customHeight="1" spans="2:34">
      <c r="B12" s="15" t="str">
        <f>MonthName&amp;"汇总"</f>
        <v>2 月汇总</v>
      </c>
      <c r="C12" s="16">
        <f>SUBTOTAL(103,_2_月[1])</f>
        <v>0</v>
      </c>
      <c r="D12" s="16">
        <f>SUBTOTAL(103,_2_月[2])</f>
        <v>0</v>
      </c>
      <c r="E12" s="16">
        <f>SUBTOTAL(103,_2_月[3])</f>
        <v>2</v>
      </c>
      <c r="F12" s="16">
        <f>SUBTOTAL(103,_2_月[4])</f>
        <v>1</v>
      </c>
      <c r="G12" s="16">
        <f>SUBTOTAL(103,_2_月[5])</f>
        <v>2</v>
      </c>
      <c r="H12" s="16">
        <f>SUBTOTAL(103,_2_月[6])</f>
        <v>2</v>
      </c>
      <c r="I12" s="16">
        <f>SUBTOTAL(103,_2_月[7])</f>
        <v>0</v>
      </c>
      <c r="J12" s="16">
        <f>SUBTOTAL(103,_2_月[8])</f>
        <v>1</v>
      </c>
      <c r="K12" s="16">
        <f>SUBTOTAL(103,_2_月[9])</f>
        <v>1</v>
      </c>
      <c r="L12" s="16">
        <f>SUBTOTAL(103,_2_月[10])</f>
        <v>1</v>
      </c>
      <c r="M12" s="16">
        <f>SUBTOTAL(103,_2_月[11])</f>
        <v>2</v>
      </c>
      <c r="N12" s="16">
        <f>SUBTOTAL(103,_2_月[12])</f>
        <v>0</v>
      </c>
      <c r="O12" s="16">
        <f>SUBTOTAL(103,_2_月[13])</f>
        <v>1</v>
      </c>
      <c r="P12" s="16">
        <f>SUBTOTAL(103,_2_月[14])</f>
        <v>1</v>
      </c>
      <c r="Q12" s="16">
        <f>SUBTOTAL(103,_2_月[15])</f>
        <v>0</v>
      </c>
      <c r="R12" s="16">
        <f>SUBTOTAL(103,_2_月[16])</f>
        <v>0</v>
      </c>
      <c r="S12" s="16">
        <f>SUBTOTAL(103,_2_月[17])</f>
        <v>0</v>
      </c>
      <c r="T12" s="16">
        <f>SUBTOTAL(103,_2_月[18])</f>
        <v>1</v>
      </c>
      <c r="U12" s="16">
        <f>SUBTOTAL(103,_2_月[19])</f>
        <v>0</v>
      </c>
      <c r="V12" s="16">
        <f>SUBTOTAL(103,_2_月[20])</f>
        <v>1</v>
      </c>
      <c r="W12" s="16">
        <f>SUBTOTAL(103,_2_月[21])</f>
        <v>0</v>
      </c>
      <c r="X12" s="16">
        <f>SUBTOTAL(103,_2_月[22])</f>
        <v>0</v>
      </c>
      <c r="Y12" s="16">
        <f>SUBTOTAL(103,_2_月[23])</f>
        <v>0</v>
      </c>
      <c r="Z12" s="16">
        <f>SUBTOTAL(103,_2_月[24])</f>
        <v>1</v>
      </c>
      <c r="AA12" s="16">
        <f>SUBTOTAL(103,_2_月[25])</f>
        <v>1</v>
      </c>
      <c r="AB12" s="16">
        <f>SUBTOTAL(103,_2_月[26])</f>
        <v>1</v>
      </c>
      <c r="AC12" s="16">
        <f>SUBTOTAL(103,_2_月[27])</f>
        <v>1</v>
      </c>
      <c r="AD12" s="16">
        <f>SUBTOTAL(103,_2_月[28])</f>
        <v>1</v>
      </c>
      <c r="AE12" s="16">
        <f>SUBTOTAL(103,_2_月[29])</f>
        <v>0</v>
      </c>
      <c r="AF12" s="16"/>
      <c r="AG12" s="16"/>
      <c r="AH12" s="16">
        <f>SUBTOTAL(109,_2_月[总天数])</f>
        <v>21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E5">
    <cfRule type="expression" dxfId="5" priority="15">
      <formula>MONTH(DATE(CalendarYear,2,29))&lt;&gt;2</formula>
    </cfRule>
  </conditionalFormatting>
  <conditionalFormatting sqref="AE6">
    <cfRule type="expression" dxfId="6" priority="16">
      <formula>MONTH(DATE(CalendarYear,2,29))&lt;&gt;2</formula>
    </cfRule>
  </conditionalFormatting>
  <conditionalFormatting sqref="AH7:AH11">
    <cfRule type="dataBar" priority="15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{1680a8ae-8354-4d2d-a73f-4a678d7f613c}</x14:id>
        </ext>
      </extLst>
    </cfRule>
  </conditionalFormatting>
  <conditionalFormatting sqref="C7:AG11">
    <cfRule type="expression" priority="2" stopIfTrue="1">
      <formula>C7=""</formula>
    </cfRule>
    <cfRule type="expression" dxfId="0" priority="3" stopIfTrue="1">
      <formula>C7=KeyCustom2</formula>
    </cfRule>
    <cfRule type="expression" dxfId="1" priority="5" stopIfTrue="1">
      <formula>C7=KeyCustom1</formula>
    </cfRule>
    <cfRule type="expression" dxfId="2" priority="6" stopIfTrue="1">
      <formula>C7=KeySick</formula>
    </cfRule>
    <cfRule type="expression" dxfId="3" priority="7" stopIfTrue="1">
      <formula>C7=KeyPersonal</formula>
    </cfRule>
    <cfRule type="expression" dxfId="4" priority="8" stopIfTrue="1">
      <formula>C7=KeyVacation</formula>
    </cfRule>
  </conditionalFormatting>
  <dataValidations count="15">
    <dataValidation allowBlank="1" showInputMessage="1" showErrorMessage="1" prompt="在此工作表中跟踪 2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80a8ae-8354-4d2d-a73f-4a678d7f613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54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TEXT(WEEKDAY(DATE(CalendarYear,3,1),1),"aaa")</f>
        <v>四</v>
      </c>
      <c r="D5" s="11" t="str">
        <f>TEXT(WEEKDAY(DATE(CalendarYear,3,2),1),"aaa")</f>
        <v>五</v>
      </c>
      <c r="E5" s="11" t="str">
        <f>TEXT(WEEKDAY(DATE(CalendarYear,3,3),1),"aaa")</f>
        <v>六</v>
      </c>
      <c r="F5" s="11" t="str">
        <f>TEXT(WEEKDAY(DATE(CalendarYear,3,4),1),"aaa")</f>
        <v>日</v>
      </c>
      <c r="G5" s="11" t="str">
        <f>TEXT(WEEKDAY(DATE(CalendarYear,3,5),1),"aaa")</f>
        <v>一</v>
      </c>
      <c r="H5" s="11" t="str">
        <f>TEXT(WEEKDAY(DATE(CalendarYear,3,6),1),"aaa")</f>
        <v>二</v>
      </c>
      <c r="I5" s="11" t="str">
        <f>TEXT(WEEKDAY(DATE(CalendarYear,3,7),1),"aaa")</f>
        <v>三</v>
      </c>
      <c r="J5" s="11" t="str">
        <f>TEXT(WEEKDAY(DATE(CalendarYear,3,8),1),"aaa")</f>
        <v>四</v>
      </c>
      <c r="K5" s="11" t="str">
        <f>TEXT(WEEKDAY(DATE(CalendarYear,3,9),1),"aaa")</f>
        <v>五</v>
      </c>
      <c r="L5" s="11" t="str">
        <f>TEXT(WEEKDAY(DATE(CalendarYear,3,10),1),"aaa")</f>
        <v>六</v>
      </c>
      <c r="M5" s="11" t="str">
        <f>TEXT(WEEKDAY(DATE(CalendarYear,3,11),1),"aaa")</f>
        <v>日</v>
      </c>
      <c r="N5" s="11" t="str">
        <f>TEXT(WEEKDAY(DATE(CalendarYear,3,12),1),"aaa")</f>
        <v>一</v>
      </c>
      <c r="O5" s="11" t="str">
        <f>TEXT(WEEKDAY(DATE(CalendarYear,3,13),1),"aaa")</f>
        <v>二</v>
      </c>
      <c r="P5" s="11" t="str">
        <f>TEXT(WEEKDAY(DATE(CalendarYear,3,14),1),"aaa")</f>
        <v>三</v>
      </c>
      <c r="Q5" s="11" t="str">
        <f>TEXT(WEEKDAY(DATE(CalendarYear,3,15),1),"aaa")</f>
        <v>四</v>
      </c>
      <c r="R5" s="11" t="str">
        <f>TEXT(WEEKDAY(DATE(CalendarYear,3,16),1),"aaa")</f>
        <v>五</v>
      </c>
      <c r="S5" s="11" t="str">
        <f>TEXT(WEEKDAY(DATE(CalendarYear,3,17),1),"aaa")</f>
        <v>六</v>
      </c>
      <c r="T5" s="11" t="str">
        <f>TEXT(WEEKDAY(DATE(CalendarYear,3,18),1),"aaa")</f>
        <v>日</v>
      </c>
      <c r="U5" s="11" t="str">
        <f>TEXT(WEEKDAY(DATE(CalendarYear,3,19),1),"aaa")</f>
        <v>一</v>
      </c>
      <c r="V5" s="11" t="str">
        <f>TEXT(WEEKDAY(DATE(CalendarYear,3,20),1),"aaa")</f>
        <v>二</v>
      </c>
      <c r="W5" s="11" t="str">
        <f>TEXT(WEEKDAY(DATE(CalendarYear,3,21),1),"aaa")</f>
        <v>三</v>
      </c>
      <c r="X5" s="11" t="str">
        <f>TEXT(WEEKDAY(DATE(CalendarYear,3,22),1),"aaa")</f>
        <v>四</v>
      </c>
      <c r="Y5" s="11" t="str">
        <f>TEXT(WEEKDAY(DATE(CalendarYear,3,23),1),"aaa")</f>
        <v>五</v>
      </c>
      <c r="Z5" s="11" t="str">
        <f>TEXT(WEEKDAY(DATE(CalendarYear,3,24),1),"aaa")</f>
        <v>六</v>
      </c>
      <c r="AA5" s="11" t="str">
        <f>TEXT(WEEKDAY(DATE(CalendarYear,3,25),1),"aaa")</f>
        <v>日</v>
      </c>
      <c r="AB5" s="11" t="str">
        <f>TEXT(WEEKDAY(DATE(CalendarYear,3,26),1),"aaa")</f>
        <v>一</v>
      </c>
      <c r="AC5" s="11" t="str">
        <f>TEXT(WEEKDAY(DATE(CalendarYear,3,27),1),"aaa")</f>
        <v>二</v>
      </c>
      <c r="AD5" s="11" t="str">
        <f>TEXT(WEEKDAY(DATE(CalendarYear,3,28),1),"aaa")</f>
        <v>三</v>
      </c>
      <c r="AE5" s="11" t="str">
        <f>TEXT(WEEKDAY(DATE(CalendarYear,3,29),1),"aaa")</f>
        <v>四</v>
      </c>
      <c r="AF5" s="11" t="str">
        <f>TEXT(WEEKDAY(DATE(CalendarYear,3,30),1),"aaa")</f>
        <v>五</v>
      </c>
      <c r="AG5" s="11" t="str">
        <f>TEXT(WEEKDAY(DATE(CalendarYear,3,31),1),"aaa")</f>
        <v>六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COUNTA(_3_月[[#This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COUNTA(_3_月[[#This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COUNTA(_3_月[[#This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COUNTA(_3_月[[#This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COUNTA(_3_月[[#This Row],[1]:[31]])</f>
        <v>0</v>
      </c>
    </row>
    <row r="12" customHeight="1" spans="2:34">
      <c r="B12" s="15" t="str">
        <f>MonthName&amp;"汇总"</f>
        <v>3 月汇总</v>
      </c>
      <c r="C12" s="16">
        <f>SUBTOTAL(103,_3_月[1])</f>
        <v>0</v>
      </c>
      <c r="D12" s="16">
        <f>SUBTOTAL(103,_3_月[2])</f>
        <v>0</v>
      </c>
      <c r="E12" s="16">
        <f>SUBTOTAL(103,_3_月[3])</f>
        <v>0</v>
      </c>
      <c r="F12" s="16">
        <f>SUBTOTAL(103,_3_月[4])</f>
        <v>0</v>
      </c>
      <c r="G12" s="16">
        <f>SUBTOTAL(103,_3_月[5])</f>
        <v>0</v>
      </c>
      <c r="H12" s="16">
        <f>SUBTOTAL(103,_3_月[6])</f>
        <v>0</v>
      </c>
      <c r="I12" s="16">
        <f>SUBTOTAL(103,_3_月[7])</f>
        <v>0</v>
      </c>
      <c r="J12" s="16">
        <f>SUBTOTAL(103,_3_月[8])</f>
        <v>0</v>
      </c>
      <c r="K12" s="16">
        <f>SUBTOTAL(103,_3_月[9])</f>
        <v>0</v>
      </c>
      <c r="L12" s="16">
        <f>SUBTOTAL(103,_3_月[10])</f>
        <v>0</v>
      </c>
      <c r="M12" s="16">
        <f>SUBTOTAL(103,_3_月[11])</f>
        <v>0</v>
      </c>
      <c r="N12" s="16">
        <f>SUBTOTAL(103,_3_月[12])</f>
        <v>0</v>
      </c>
      <c r="O12" s="16">
        <f>SUBTOTAL(103,_3_月[13])</f>
        <v>0</v>
      </c>
      <c r="P12" s="16">
        <f>SUBTOTAL(103,_3_月[14])</f>
        <v>0</v>
      </c>
      <c r="Q12" s="16">
        <f>SUBTOTAL(103,_3_月[15])</f>
        <v>0</v>
      </c>
      <c r="R12" s="16">
        <f>SUBTOTAL(103,_3_月[16])</f>
        <v>0</v>
      </c>
      <c r="S12" s="16">
        <f>SUBTOTAL(103,_3_月[17])</f>
        <v>0</v>
      </c>
      <c r="T12" s="16">
        <f>SUBTOTAL(103,_3_月[18])</f>
        <v>0</v>
      </c>
      <c r="U12" s="16">
        <f>SUBTOTAL(103,_3_月[19])</f>
        <v>0</v>
      </c>
      <c r="V12" s="16">
        <f>SUBTOTAL(103,_3_月[20])</f>
        <v>0</v>
      </c>
      <c r="W12" s="16">
        <f>SUBTOTAL(103,_3_月[21])</f>
        <v>0</v>
      </c>
      <c r="X12" s="16">
        <f>SUBTOTAL(103,_3_月[22])</f>
        <v>0</v>
      </c>
      <c r="Y12" s="16">
        <f>SUBTOTAL(103,_3_月[23])</f>
        <v>0</v>
      </c>
      <c r="Z12" s="16">
        <f>SUBTOTAL(103,_3_月[24])</f>
        <v>0</v>
      </c>
      <c r="AA12" s="16">
        <f>SUBTOTAL(103,_3_月[25])</f>
        <v>0</v>
      </c>
      <c r="AB12" s="16">
        <f>SUBTOTAL(103,_3_月[26])</f>
        <v>0</v>
      </c>
      <c r="AC12" s="16">
        <f>SUBTOTAL(103,_3_月[27])</f>
        <v>0</v>
      </c>
      <c r="AD12" s="16">
        <f>SUBTOTAL(103,_3_月[28])</f>
        <v>0</v>
      </c>
      <c r="AE12" s="16">
        <f>SUBTOTAL(103,_3_月[29])</f>
        <v>0</v>
      </c>
      <c r="AF12" s="16">
        <f>SUBTOTAL(109,_3_月[30])</f>
        <v>0</v>
      </c>
      <c r="AG12" s="16">
        <f>SUBTOTAL(109,_3_月[31])</f>
        <v>0</v>
      </c>
      <c r="AH12" s="16">
        <f>SUBTOTAL(109,_3_月[总天数])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{7608e7ac-acb6-4f41-b21d-0a1b5b4c6b3d}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3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08e7ac-acb6-4f41-b21d-0a1b5b4c6b3d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55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TEXT(WEEKDAY(DATE(CalendarYear,4,1),1),"aaa")</f>
        <v>日</v>
      </c>
      <c r="D5" s="11" t="str">
        <f>TEXT(WEEKDAY(DATE(CalendarYear,4,2),1),"aaa")</f>
        <v>一</v>
      </c>
      <c r="E5" s="11" t="str">
        <f>TEXT(WEEKDAY(DATE(CalendarYear,4,3),1),"aaa")</f>
        <v>二</v>
      </c>
      <c r="F5" s="11" t="str">
        <f>TEXT(WEEKDAY(DATE(CalendarYear,4,4),1),"aaa")</f>
        <v>三</v>
      </c>
      <c r="G5" s="11" t="str">
        <f>TEXT(WEEKDAY(DATE(CalendarYear,4,5),1),"aaa")</f>
        <v>四</v>
      </c>
      <c r="H5" s="11" t="str">
        <f>TEXT(WEEKDAY(DATE(CalendarYear,4,6),1),"aaa")</f>
        <v>五</v>
      </c>
      <c r="I5" s="11" t="str">
        <f>TEXT(WEEKDAY(DATE(CalendarYear,4,7),1),"aaa")</f>
        <v>六</v>
      </c>
      <c r="J5" s="11" t="str">
        <f>TEXT(WEEKDAY(DATE(CalendarYear,4,8),1),"aaa")</f>
        <v>日</v>
      </c>
      <c r="K5" s="11" t="str">
        <f>TEXT(WEEKDAY(DATE(CalendarYear,4,9),1),"aaa")</f>
        <v>一</v>
      </c>
      <c r="L5" s="11" t="str">
        <f>TEXT(WEEKDAY(DATE(CalendarYear,4,10),1),"aaa")</f>
        <v>二</v>
      </c>
      <c r="M5" s="11" t="str">
        <f>TEXT(WEEKDAY(DATE(CalendarYear,4,11),1),"aaa")</f>
        <v>三</v>
      </c>
      <c r="N5" s="11" t="str">
        <f>TEXT(WEEKDAY(DATE(CalendarYear,4,12),1),"aaa")</f>
        <v>四</v>
      </c>
      <c r="O5" s="11" t="str">
        <f>TEXT(WEEKDAY(DATE(CalendarYear,4,13),1),"aaa")</f>
        <v>五</v>
      </c>
      <c r="P5" s="11" t="str">
        <f>TEXT(WEEKDAY(DATE(CalendarYear,4,14),1),"aaa")</f>
        <v>六</v>
      </c>
      <c r="Q5" s="11" t="str">
        <f>TEXT(WEEKDAY(DATE(CalendarYear,4,15),1),"aaa")</f>
        <v>日</v>
      </c>
      <c r="R5" s="11" t="str">
        <f>TEXT(WEEKDAY(DATE(CalendarYear,4,16),1),"aaa")</f>
        <v>一</v>
      </c>
      <c r="S5" s="11" t="str">
        <f>TEXT(WEEKDAY(DATE(CalendarYear,4,17),1),"aaa")</f>
        <v>二</v>
      </c>
      <c r="T5" s="11" t="str">
        <f>TEXT(WEEKDAY(DATE(CalendarYear,4,18),1),"aaa")</f>
        <v>三</v>
      </c>
      <c r="U5" s="11" t="str">
        <f>TEXT(WEEKDAY(DATE(CalendarYear,4,19),1),"aaa")</f>
        <v>四</v>
      </c>
      <c r="V5" s="11" t="str">
        <f>TEXT(WEEKDAY(DATE(CalendarYear,4,20),1),"aaa")</f>
        <v>五</v>
      </c>
      <c r="W5" s="11" t="str">
        <f>TEXT(WEEKDAY(DATE(CalendarYear,4,21),1),"aaa")</f>
        <v>六</v>
      </c>
      <c r="X5" s="11" t="str">
        <f>TEXT(WEEKDAY(DATE(CalendarYear,4,22),1),"aaa")</f>
        <v>日</v>
      </c>
      <c r="Y5" s="11" t="str">
        <f>TEXT(WEEKDAY(DATE(CalendarYear,4,23),1),"aaa")</f>
        <v>一</v>
      </c>
      <c r="Z5" s="11" t="str">
        <f>TEXT(WEEKDAY(DATE(CalendarYear,4,24),1),"aaa")</f>
        <v>二</v>
      </c>
      <c r="AA5" s="11" t="str">
        <f>TEXT(WEEKDAY(DATE(CalendarYear,4,25),1),"aaa")</f>
        <v>三</v>
      </c>
      <c r="AB5" s="11" t="str">
        <f>TEXT(WEEKDAY(DATE(CalendarYear,4,26),1),"aaa")</f>
        <v>四</v>
      </c>
      <c r="AC5" s="11" t="str">
        <f>TEXT(WEEKDAY(DATE(CalendarYear,4,27),1),"aaa")</f>
        <v>五</v>
      </c>
      <c r="AD5" s="11" t="str">
        <f>TEXT(WEEKDAY(DATE(CalendarYear,4,28),1),"aaa")</f>
        <v>六</v>
      </c>
      <c r="AE5" s="11" t="str">
        <f>TEXT(WEEKDAY(DATE(CalendarYear,4,29),1),"aaa")</f>
        <v>日</v>
      </c>
      <c r="AF5" s="11" t="str">
        <f>TEXT(WEEKDAY(DATE(CalendarYear,4,30),1),"aaa")</f>
        <v>一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COUNTA(_4_月[[#This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COUNTA(_4_月[[#This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COUNTA(_4_月[[#This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COUNTA(_4_月[[#This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COUNTA(_4_月[[#This Row],[1]:[31]])</f>
        <v>0</v>
      </c>
    </row>
    <row r="12" customHeight="1" spans="2:34">
      <c r="B12" s="15" t="str">
        <f>MonthName&amp;"汇总"</f>
        <v>4 月汇总</v>
      </c>
      <c r="C12" s="16">
        <f>SUBTOTAL(103,_4_月[1])</f>
        <v>0</v>
      </c>
      <c r="D12" s="16">
        <f>SUBTOTAL(103,_4_月[2])</f>
        <v>0</v>
      </c>
      <c r="E12" s="16">
        <f>SUBTOTAL(103,_4_月[3])</f>
        <v>0</v>
      </c>
      <c r="F12" s="16">
        <f>SUBTOTAL(103,_4_月[4])</f>
        <v>0</v>
      </c>
      <c r="G12" s="16">
        <f>SUBTOTAL(103,_4_月[5])</f>
        <v>0</v>
      </c>
      <c r="H12" s="16">
        <f>SUBTOTAL(103,_4_月[6])</f>
        <v>0</v>
      </c>
      <c r="I12" s="16">
        <f>SUBTOTAL(103,_4_月[7])</f>
        <v>0</v>
      </c>
      <c r="J12" s="16">
        <f>SUBTOTAL(103,_4_月[8])</f>
        <v>0</v>
      </c>
      <c r="K12" s="16">
        <f>SUBTOTAL(103,_4_月[9])</f>
        <v>0</v>
      </c>
      <c r="L12" s="16">
        <f>SUBTOTAL(103,_4_月[10])</f>
        <v>0</v>
      </c>
      <c r="M12" s="16">
        <f>SUBTOTAL(103,_4_月[11])</f>
        <v>0</v>
      </c>
      <c r="N12" s="16">
        <f>SUBTOTAL(103,_4_月[12])</f>
        <v>0</v>
      </c>
      <c r="O12" s="16">
        <f>SUBTOTAL(103,_4_月[13])</f>
        <v>0</v>
      </c>
      <c r="P12" s="16">
        <f>SUBTOTAL(103,_4_月[14])</f>
        <v>0</v>
      </c>
      <c r="Q12" s="16">
        <f>SUBTOTAL(103,_4_月[15])</f>
        <v>0</v>
      </c>
      <c r="R12" s="16">
        <f>SUBTOTAL(103,_4_月[16])</f>
        <v>0</v>
      </c>
      <c r="S12" s="16">
        <f>SUBTOTAL(103,_4_月[17])</f>
        <v>0</v>
      </c>
      <c r="T12" s="16">
        <f>SUBTOTAL(103,_4_月[18])</f>
        <v>0</v>
      </c>
      <c r="U12" s="16">
        <f>SUBTOTAL(103,_4_月[19])</f>
        <v>0</v>
      </c>
      <c r="V12" s="16">
        <f>SUBTOTAL(103,_4_月[20])</f>
        <v>0</v>
      </c>
      <c r="W12" s="16">
        <f>SUBTOTAL(103,_4_月[21])</f>
        <v>0</v>
      </c>
      <c r="X12" s="16">
        <f>SUBTOTAL(103,_4_月[22])</f>
        <v>0</v>
      </c>
      <c r="Y12" s="16">
        <f>SUBTOTAL(103,_4_月[23])</f>
        <v>0</v>
      </c>
      <c r="Z12" s="16">
        <f>SUBTOTAL(103,_4_月[24])</f>
        <v>0</v>
      </c>
      <c r="AA12" s="16">
        <f>SUBTOTAL(103,_4_月[25])</f>
        <v>0</v>
      </c>
      <c r="AB12" s="16">
        <f>SUBTOTAL(103,_4_月[26])</f>
        <v>0</v>
      </c>
      <c r="AC12" s="16">
        <f>SUBTOTAL(103,_4_月[27])</f>
        <v>0</v>
      </c>
      <c r="AD12" s="16">
        <f>SUBTOTAL(103,_4_月[28])</f>
        <v>0</v>
      </c>
      <c r="AE12" s="16">
        <f>SUBTOTAL(103,_4_月[29])</f>
        <v>0</v>
      </c>
      <c r="AF12" s="16">
        <f>SUBTOTAL(109,_4_月[30])</f>
        <v>0</v>
      </c>
      <c r="AG12" s="16">
        <f>SUBTOTAL(109,_4_月[31])</f>
        <v>0</v>
      </c>
      <c r="AH12" s="16">
        <f>SUBTOTAL(109,_4_月[总天数])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{8067ec5b-1a64-4f86-beb3-addf8d080758}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4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67ec5b-1a64-4f86-beb3-addf8d08075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56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TEXT(WEEKDAY(DATE(CalendarYear,5,1),1),"aaa")</f>
        <v>二</v>
      </c>
      <c r="D5" s="11" t="str">
        <f>TEXT(WEEKDAY(DATE(CalendarYear,5,2),1),"aaa")</f>
        <v>三</v>
      </c>
      <c r="E5" s="11" t="str">
        <f>TEXT(WEEKDAY(DATE(CalendarYear,5,3),1),"aaa")</f>
        <v>四</v>
      </c>
      <c r="F5" s="11" t="str">
        <f>TEXT(WEEKDAY(DATE(CalendarYear,5,4),1),"aaa")</f>
        <v>五</v>
      </c>
      <c r="G5" s="11" t="str">
        <f>TEXT(WEEKDAY(DATE(CalendarYear,5,5),1),"aaa")</f>
        <v>六</v>
      </c>
      <c r="H5" s="11" t="str">
        <f>TEXT(WEEKDAY(DATE(CalendarYear,5,6),1),"aaa")</f>
        <v>日</v>
      </c>
      <c r="I5" s="11" t="str">
        <f>TEXT(WEEKDAY(DATE(CalendarYear,5,7),1),"aaa")</f>
        <v>一</v>
      </c>
      <c r="J5" s="11" t="str">
        <f>TEXT(WEEKDAY(DATE(CalendarYear,5,8),1),"aaa")</f>
        <v>二</v>
      </c>
      <c r="K5" s="11" t="str">
        <f>TEXT(WEEKDAY(DATE(CalendarYear,5,9),1),"aaa")</f>
        <v>三</v>
      </c>
      <c r="L5" s="11" t="str">
        <f>TEXT(WEEKDAY(DATE(CalendarYear,5,10),1),"aaa")</f>
        <v>四</v>
      </c>
      <c r="M5" s="11" t="str">
        <f>TEXT(WEEKDAY(DATE(CalendarYear,5,11),1),"aaa")</f>
        <v>五</v>
      </c>
      <c r="N5" s="11" t="str">
        <f>TEXT(WEEKDAY(DATE(CalendarYear,5,12),1),"aaa")</f>
        <v>六</v>
      </c>
      <c r="O5" s="11" t="str">
        <f>TEXT(WEEKDAY(DATE(CalendarYear,5,13),1),"aaa")</f>
        <v>日</v>
      </c>
      <c r="P5" s="11" t="str">
        <f>TEXT(WEEKDAY(DATE(CalendarYear,5,14),1),"aaa")</f>
        <v>一</v>
      </c>
      <c r="Q5" s="11" t="str">
        <f>TEXT(WEEKDAY(DATE(CalendarYear,5,15),1),"aaa")</f>
        <v>二</v>
      </c>
      <c r="R5" s="11" t="str">
        <f>TEXT(WEEKDAY(DATE(CalendarYear,5,16),1),"aaa")</f>
        <v>三</v>
      </c>
      <c r="S5" s="11" t="str">
        <f>TEXT(WEEKDAY(DATE(CalendarYear,5,17),1),"aaa")</f>
        <v>四</v>
      </c>
      <c r="T5" s="11" t="str">
        <f>TEXT(WEEKDAY(DATE(CalendarYear,5,18),1),"aaa")</f>
        <v>五</v>
      </c>
      <c r="U5" s="11" t="str">
        <f>TEXT(WEEKDAY(DATE(CalendarYear,5,19),1),"aaa")</f>
        <v>六</v>
      </c>
      <c r="V5" s="11" t="str">
        <f>TEXT(WEEKDAY(DATE(CalendarYear,5,20),1),"aaa")</f>
        <v>日</v>
      </c>
      <c r="W5" s="11" t="str">
        <f>TEXT(WEEKDAY(DATE(CalendarYear,5,21),1),"aaa")</f>
        <v>一</v>
      </c>
      <c r="X5" s="11" t="str">
        <f>TEXT(WEEKDAY(DATE(CalendarYear,5,22),1),"aaa")</f>
        <v>二</v>
      </c>
      <c r="Y5" s="11" t="str">
        <f>TEXT(WEEKDAY(DATE(CalendarYear,5,23),1),"aaa")</f>
        <v>三</v>
      </c>
      <c r="Z5" s="11" t="str">
        <f>TEXT(WEEKDAY(DATE(CalendarYear,5,24),1),"aaa")</f>
        <v>四</v>
      </c>
      <c r="AA5" s="11" t="str">
        <f>TEXT(WEEKDAY(DATE(CalendarYear,5,25),1),"aaa")</f>
        <v>五</v>
      </c>
      <c r="AB5" s="11" t="str">
        <f>TEXT(WEEKDAY(DATE(CalendarYear,5,26),1),"aaa")</f>
        <v>六</v>
      </c>
      <c r="AC5" s="11" t="str">
        <f>TEXT(WEEKDAY(DATE(CalendarYear,5,27),1),"aaa")</f>
        <v>日</v>
      </c>
      <c r="AD5" s="11" t="str">
        <f>TEXT(WEEKDAY(DATE(CalendarYear,5,28),1),"aaa")</f>
        <v>一</v>
      </c>
      <c r="AE5" s="11" t="str">
        <f>TEXT(WEEKDAY(DATE(CalendarYear,5,29),1),"aaa")</f>
        <v>二</v>
      </c>
      <c r="AF5" s="11" t="str">
        <f>TEXT(WEEKDAY(DATE(CalendarYear,5,30),1),"aaa")</f>
        <v>三</v>
      </c>
      <c r="AG5" s="11" t="str">
        <f>TEXT(WEEKDAY(DATE(CalendarYear,5,31),1),"aaa")</f>
        <v>四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COUNTA(_5_月[[#This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COUNTA(_5_月[[#This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COUNTA(_5_月[[#This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COUNTA(_5_月[[#This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COUNTA(_5_月[[#This Row],[1]:[31]])</f>
        <v>0</v>
      </c>
    </row>
    <row r="12" customHeight="1" spans="2:34">
      <c r="B12" s="15" t="str">
        <f>MonthName&amp;"汇总"</f>
        <v>5 月汇总</v>
      </c>
      <c r="C12" s="16">
        <f>SUBTOTAL(103,_5_月[1])</f>
        <v>0</v>
      </c>
      <c r="D12" s="16">
        <f>SUBTOTAL(103,_5_月[2])</f>
        <v>0</v>
      </c>
      <c r="E12" s="16">
        <f>SUBTOTAL(103,_5_月[3])</f>
        <v>0</v>
      </c>
      <c r="F12" s="16">
        <f>SUBTOTAL(103,_5_月[4])</f>
        <v>0</v>
      </c>
      <c r="G12" s="16">
        <f>SUBTOTAL(103,_5_月[5])</f>
        <v>0</v>
      </c>
      <c r="H12" s="16">
        <f>SUBTOTAL(103,_5_月[6])</f>
        <v>0</v>
      </c>
      <c r="I12" s="16">
        <f>SUBTOTAL(103,_5_月[7])</f>
        <v>0</v>
      </c>
      <c r="J12" s="16">
        <f>SUBTOTAL(103,_5_月[8])</f>
        <v>0</v>
      </c>
      <c r="K12" s="16">
        <f>SUBTOTAL(103,_5_月[9])</f>
        <v>0</v>
      </c>
      <c r="L12" s="16">
        <f>SUBTOTAL(103,_5_月[10])</f>
        <v>0</v>
      </c>
      <c r="M12" s="16">
        <f>SUBTOTAL(103,_5_月[11])</f>
        <v>0</v>
      </c>
      <c r="N12" s="16">
        <f>SUBTOTAL(103,_5_月[12])</f>
        <v>0</v>
      </c>
      <c r="O12" s="16">
        <f>SUBTOTAL(103,_5_月[13])</f>
        <v>0</v>
      </c>
      <c r="P12" s="16">
        <f>SUBTOTAL(103,_5_月[14])</f>
        <v>0</v>
      </c>
      <c r="Q12" s="16">
        <f>SUBTOTAL(103,_5_月[15])</f>
        <v>0</v>
      </c>
      <c r="R12" s="16">
        <f>SUBTOTAL(103,_5_月[16])</f>
        <v>0</v>
      </c>
      <c r="S12" s="16">
        <f>SUBTOTAL(103,_5_月[17])</f>
        <v>0</v>
      </c>
      <c r="T12" s="16">
        <f>SUBTOTAL(103,_5_月[18])</f>
        <v>0</v>
      </c>
      <c r="U12" s="16">
        <f>SUBTOTAL(103,_5_月[19])</f>
        <v>0</v>
      </c>
      <c r="V12" s="16">
        <f>SUBTOTAL(103,_5_月[20])</f>
        <v>0</v>
      </c>
      <c r="W12" s="16">
        <f>SUBTOTAL(103,_5_月[21])</f>
        <v>0</v>
      </c>
      <c r="X12" s="16">
        <f>SUBTOTAL(103,_5_月[22])</f>
        <v>0</v>
      </c>
      <c r="Y12" s="16">
        <f>SUBTOTAL(103,_5_月[23])</f>
        <v>0</v>
      </c>
      <c r="Z12" s="16">
        <f>SUBTOTAL(103,_5_月[24])</f>
        <v>0</v>
      </c>
      <c r="AA12" s="16">
        <f>SUBTOTAL(103,_5_月[25])</f>
        <v>0</v>
      </c>
      <c r="AB12" s="16">
        <f>SUBTOTAL(103,_5_月[26])</f>
        <v>0</v>
      </c>
      <c r="AC12" s="16">
        <f>SUBTOTAL(103,_5_月[27])</f>
        <v>0</v>
      </c>
      <c r="AD12" s="16">
        <f>SUBTOTAL(103,_5_月[28])</f>
        <v>0</v>
      </c>
      <c r="AE12" s="16">
        <f>SUBTOTAL(103,_5_月[29])</f>
        <v>0</v>
      </c>
      <c r="AF12" s="16">
        <f>SUBTOTAL(109,_5_月[30])</f>
        <v>0</v>
      </c>
      <c r="AG12" s="16">
        <f>SUBTOTAL(109,_5_月[31])</f>
        <v>0</v>
      </c>
      <c r="AH12" s="16">
        <f>SUBTOTAL(109,_5_月[总天数])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{081f2530-95e2-4352-899b-163901b1a867}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5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1f2530-95e2-4352-899b-163901b1a867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57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TEXT(WEEKDAY(DATE(CalendarYear,6,1),1),"aaa")</f>
        <v>五</v>
      </c>
      <c r="D5" s="11" t="str">
        <f>TEXT(WEEKDAY(DATE(CalendarYear,6,2),1),"aaa")</f>
        <v>六</v>
      </c>
      <c r="E5" s="11" t="str">
        <f>TEXT(WEEKDAY(DATE(CalendarYear,6,3),1),"aaa")</f>
        <v>日</v>
      </c>
      <c r="F5" s="11" t="str">
        <f>TEXT(WEEKDAY(DATE(CalendarYear,6,4),1),"aaa")</f>
        <v>一</v>
      </c>
      <c r="G5" s="11" t="str">
        <f>TEXT(WEEKDAY(DATE(CalendarYear,6,5),1),"aaa")</f>
        <v>二</v>
      </c>
      <c r="H5" s="11" t="str">
        <f>TEXT(WEEKDAY(DATE(CalendarYear,6,6),1),"aaa")</f>
        <v>三</v>
      </c>
      <c r="I5" s="11" t="str">
        <f>TEXT(WEEKDAY(DATE(CalendarYear,6,7),1),"aaa")</f>
        <v>四</v>
      </c>
      <c r="J5" s="11" t="str">
        <f>TEXT(WEEKDAY(DATE(CalendarYear,6,8),1),"aaa")</f>
        <v>五</v>
      </c>
      <c r="K5" s="11" t="str">
        <f>TEXT(WEEKDAY(DATE(CalendarYear,6,9),1),"aaa")</f>
        <v>六</v>
      </c>
      <c r="L5" s="11" t="str">
        <f>TEXT(WEEKDAY(DATE(CalendarYear,6,10),1),"aaa")</f>
        <v>日</v>
      </c>
      <c r="M5" s="11" t="str">
        <f>TEXT(WEEKDAY(DATE(CalendarYear,6,11),1),"aaa")</f>
        <v>一</v>
      </c>
      <c r="N5" s="11" t="str">
        <f>TEXT(WEEKDAY(DATE(CalendarYear,6,12),1),"aaa")</f>
        <v>二</v>
      </c>
      <c r="O5" s="11" t="str">
        <f>TEXT(WEEKDAY(DATE(CalendarYear,6,13),1),"aaa")</f>
        <v>三</v>
      </c>
      <c r="P5" s="11" t="str">
        <f>TEXT(WEEKDAY(DATE(CalendarYear,6,14),1),"aaa")</f>
        <v>四</v>
      </c>
      <c r="Q5" s="11" t="str">
        <f>TEXT(WEEKDAY(DATE(CalendarYear,6,15),1),"aaa")</f>
        <v>五</v>
      </c>
      <c r="R5" s="11" t="str">
        <f>TEXT(WEEKDAY(DATE(CalendarYear,6,16),1),"aaa")</f>
        <v>六</v>
      </c>
      <c r="S5" s="11" t="str">
        <f>TEXT(WEEKDAY(DATE(CalendarYear,6,17),1),"aaa")</f>
        <v>日</v>
      </c>
      <c r="T5" s="11" t="str">
        <f>TEXT(WEEKDAY(DATE(CalendarYear,6,18),1),"aaa")</f>
        <v>一</v>
      </c>
      <c r="U5" s="11" t="str">
        <f>TEXT(WEEKDAY(DATE(CalendarYear,6,19),1),"aaa")</f>
        <v>二</v>
      </c>
      <c r="V5" s="11" t="str">
        <f>TEXT(WEEKDAY(DATE(CalendarYear,6,20),1),"aaa")</f>
        <v>三</v>
      </c>
      <c r="W5" s="11" t="str">
        <f>TEXT(WEEKDAY(DATE(CalendarYear,6,21),1),"aaa")</f>
        <v>四</v>
      </c>
      <c r="X5" s="11" t="str">
        <f>TEXT(WEEKDAY(DATE(CalendarYear,6,22),1),"aaa")</f>
        <v>五</v>
      </c>
      <c r="Y5" s="11" t="str">
        <f>TEXT(WEEKDAY(DATE(CalendarYear,6,23),1),"aaa")</f>
        <v>六</v>
      </c>
      <c r="Z5" s="11" t="str">
        <f>TEXT(WEEKDAY(DATE(CalendarYear,6,24),1),"aaa")</f>
        <v>日</v>
      </c>
      <c r="AA5" s="11" t="str">
        <f>TEXT(WEEKDAY(DATE(CalendarYear,6,25),1),"aaa")</f>
        <v>一</v>
      </c>
      <c r="AB5" s="11" t="str">
        <f>TEXT(WEEKDAY(DATE(CalendarYear,6,26),1),"aaa")</f>
        <v>二</v>
      </c>
      <c r="AC5" s="11" t="str">
        <f>TEXT(WEEKDAY(DATE(CalendarYear,6,27),1),"aaa")</f>
        <v>三</v>
      </c>
      <c r="AD5" s="11" t="str">
        <f>TEXT(WEEKDAY(DATE(CalendarYear,6,28),1),"aaa")</f>
        <v>四</v>
      </c>
      <c r="AE5" s="11" t="str">
        <f>TEXT(WEEKDAY(DATE(CalendarYear,6,29),1),"aaa")</f>
        <v>五</v>
      </c>
      <c r="AF5" s="11" t="str">
        <f>TEXT(WEEKDAY(DATE(CalendarYear,6,30),1),"aaa")</f>
        <v>六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COUNTA(_6_月[[#This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COUNTA(_6_月[[#This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COUNTA(_6_月[[#This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COUNTA(_6_月[[#This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COUNTA(_6_月[[#This Row],[1]:[31]])</f>
        <v>0</v>
      </c>
    </row>
    <row r="12" customHeight="1" spans="2:34">
      <c r="B12" s="15" t="str">
        <f>MonthName&amp;"汇总"</f>
        <v>6 月汇总</v>
      </c>
      <c r="C12" s="16">
        <f>SUBTOTAL(103,_6_月[1])</f>
        <v>0</v>
      </c>
      <c r="D12" s="16">
        <f>SUBTOTAL(103,_6_月[2])</f>
        <v>0</v>
      </c>
      <c r="E12" s="16">
        <f>SUBTOTAL(103,_6_月[3])</f>
        <v>0</v>
      </c>
      <c r="F12" s="16">
        <f>SUBTOTAL(103,_6_月[4])</f>
        <v>0</v>
      </c>
      <c r="G12" s="16">
        <f>SUBTOTAL(103,_6_月[5])</f>
        <v>0</v>
      </c>
      <c r="H12" s="16">
        <f>SUBTOTAL(103,_6_月[6])</f>
        <v>0</v>
      </c>
      <c r="I12" s="16">
        <f>SUBTOTAL(103,_6_月[7])</f>
        <v>0</v>
      </c>
      <c r="J12" s="16">
        <f>SUBTOTAL(103,_6_月[8])</f>
        <v>0</v>
      </c>
      <c r="K12" s="16">
        <f>SUBTOTAL(103,_6_月[9])</f>
        <v>0</v>
      </c>
      <c r="L12" s="16">
        <f>SUBTOTAL(103,_6_月[10])</f>
        <v>0</v>
      </c>
      <c r="M12" s="16">
        <f>SUBTOTAL(103,_6_月[11])</f>
        <v>0</v>
      </c>
      <c r="N12" s="16">
        <f>SUBTOTAL(103,_6_月[12])</f>
        <v>0</v>
      </c>
      <c r="O12" s="16">
        <f>SUBTOTAL(103,_6_月[13])</f>
        <v>0</v>
      </c>
      <c r="P12" s="16">
        <f>SUBTOTAL(103,_6_月[14])</f>
        <v>0</v>
      </c>
      <c r="Q12" s="16">
        <f>SUBTOTAL(103,_6_月[15])</f>
        <v>0</v>
      </c>
      <c r="R12" s="16">
        <f>SUBTOTAL(103,_6_月[16])</f>
        <v>0</v>
      </c>
      <c r="S12" s="16">
        <f>SUBTOTAL(103,_6_月[17])</f>
        <v>0</v>
      </c>
      <c r="T12" s="16">
        <f>SUBTOTAL(103,_6_月[18])</f>
        <v>0</v>
      </c>
      <c r="U12" s="16">
        <f>SUBTOTAL(103,_6_月[19])</f>
        <v>0</v>
      </c>
      <c r="V12" s="16">
        <f>SUBTOTAL(103,_6_月[20])</f>
        <v>0</v>
      </c>
      <c r="W12" s="16">
        <f>SUBTOTAL(103,_6_月[21])</f>
        <v>0</v>
      </c>
      <c r="X12" s="16">
        <f>SUBTOTAL(103,_6_月[22])</f>
        <v>0</v>
      </c>
      <c r="Y12" s="16">
        <f>SUBTOTAL(103,_6_月[23])</f>
        <v>0</v>
      </c>
      <c r="Z12" s="16">
        <f>SUBTOTAL(103,_6_月[24])</f>
        <v>0</v>
      </c>
      <c r="AA12" s="16">
        <f>SUBTOTAL(103,_6_月[25])</f>
        <v>0</v>
      </c>
      <c r="AB12" s="16">
        <f>SUBTOTAL(103,_6_月[26])</f>
        <v>0</v>
      </c>
      <c r="AC12" s="16">
        <f>SUBTOTAL(103,_6_月[27])</f>
        <v>0</v>
      </c>
      <c r="AD12" s="16">
        <f>SUBTOTAL(103,_6_月[28])</f>
        <v>0</v>
      </c>
      <c r="AE12" s="16">
        <f>SUBTOTAL(103,_6_月[29])</f>
        <v>0</v>
      </c>
      <c r="AF12" s="16">
        <f>SUBTOTAL(109,_6_月[30])</f>
        <v>0</v>
      </c>
      <c r="AG12" s="16">
        <f>SUBTOTAL(109,_6_月[31])</f>
        <v>0</v>
      </c>
      <c r="AH12" s="16">
        <f>SUBTOTAL(109,_6_月[总天数])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{d4963478-0fde-4d4a-b62c-ede786007d93}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6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name="Drop Down 3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963478-0fde-4d4a-b62c-ede786007d9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58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TEXT(WEEKDAY(DATE(CalendarYear,7,1),1),"aaa")</f>
        <v>日</v>
      </c>
      <c r="D5" s="11" t="str">
        <f>TEXT(WEEKDAY(DATE(CalendarYear,7,2),1),"aaa")</f>
        <v>一</v>
      </c>
      <c r="E5" s="11" t="str">
        <f>TEXT(WEEKDAY(DATE(CalendarYear,7,3),1),"aaa")</f>
        <v>二</v>
      </c>
      <c r="F5" s="11" t="str">
        <f>TEXT(WEEKDAY(DATE(CalendarYear,7,4),1),"aaa")</f>
        <v>三</v>
      </c>
      <c r="G5" s="11" t="str">
        <f>TEXT(WEEKDAY(DATE(CalendarYear,7,5),1),"aaa")</f>
        <v>四</v>
      </c>
      <c r="H5" s="11" t="str">
        <f>TEXT(WEEKDAY(DATE(CalendarYear,7,6),1),"aaa")</f>
        <v>五</v>
      </c>
      <c r="I5" s="11" t="str">
        <f>TEXT(WEEKDAY(DATE(CalendarYear,7,7),1),"aaa")</f>
        <v>六</v>
      </c>
      <c r="J5" s="11" t="str">
        <f>TEXT(WEEKDAY(DATE(CalendarYear,7,8),1),"aaa")</f>
        <v>日</v>
      </c>
      <c r="K5" s="11" t="str">
        <f>TEXT(WEEKDAY(DATE(CalendarYear,7,9),1),"aaa")</f>
        <v>一</v>
      </c>
      <c r="L5" s="11" t="str">
        <f>TEXT(WEEKDAY(DATE(CalendarYear,7,10),1),"aaa")</f>
        <v>二</v>
      </c>
      <c r="M5" s="11" t="str">
        <f>TEXT(WEEKDAY(DATE(CalendarYear,7,11),1),"aaa")</f>
        <v>三</v>
      </c>
      <c r="N5" s="11" t="str">
        <f>TEXT(WEEKDAY(DATE(CalendarYear,7,12),1),"aaa")</f>
        <v>四</v>
      </c>
      <c r="O5" s="11" t="str">
        <f>TEXT(WEEKDAY(DATE(CalendarYear,7,13),1),"aaa")</f>
        <v>五</v>
      </c>
      <c r="P5" s="11" t="str">
        <f>TEXT(WEEKDAY(DATE(CalendarYear,7,14),1),"aaa")</f>
        <v>六</v>
      </c>
      <c r="Q5" s="11" t="str">
        <f>TEXT(WEEKDAY(DATE(CalendarYear,7,15),1),"aaa")</f>
        <v>日</v>
      </c>
      <c r="R5" s="11" t="str">
        <f>TEXT(WEEKDAY(DATE(CalendarYear,7,16),1),"aaa")</f>
        <v>一</v>
      </c>
      <c r="S5" s="11" t="str">
        <f>TEXT(WEEKDAY(DATE(CalendarYear,7,17),1),"aaa")</f>
        <v>二</v>
      </c>
      <c r="T5" s="11" t="str">
        <f>TEXT(WEEKDAY(DATE(CalendarYear,7,18),1),"aaa")</f>
        <v>三</v>
      </c>
      <c r="U5" s="11" t="str">
        <f>TEXT(WEEKDAY(DATE(CalendarYear,7,19),1),"aaa")</f>
        <v>四</v>
      </c>
      <c r="V5" s="11" t="str">
        <f>TEXT(WEEKDAY(DATE(CalendarYear,7,20),1),"aaa")</f>
        <v>五</v>
      </c>
      <c r="W5" s="11" t="str">
        <f>TEXT(WEEKDAY(DATE(CalendarYear,7,21),1),"aaa")</f>
        <v>六</v>
      </c>
      <c r="X5" s="11" t="str">
        <f>TEXT(WEEKDAY(DATE(CalendarYear,7,22),1),"aaa")</f>
        <v>日</v>
      </c>
      <c r="Y5" s="11" t="str">
        <f>TEXT(WEEKDAY(DATE(CalendarYear,7,23),1),"aaa")</f>
        <v>一</v>
      </c>
      <c r="Z5" s="11" t="str">
        <f>TEXT(WEEKDAY(DATE(CalendarYear,7,24),1),"aaa")</f>
        <v>二</v>
      </c>
      <c r="AA5" s="11" t="str">
        <f>TEXT(WEEKDAY(DATE(CalendarYear,7,25),1),"aaa")</f>
        <v>三</v>
      </c>
      <c r="AB5" s="11" t="str">
        <f>TEXT(WEEKDAY(DATE(CalendarYear,7,26),1),"aaa")</f>
        <v>四</v>
      </c>
      <c r="AC5" s="11" t="str">
        <f>TEXT(WEEKDAY(DATE(CalendarYear,7,27),1),"aaa")</f>
        <v>五</v>
      </c>
      <c r="AD5" s="11" t="str">
        <f>TEXT(WEEKDAY(DATE(CalendarYear,7,28),1),"aaa")</f>
        <v>六</v>
      </c>
      <c r="AE5" s="11" t="str">
        <f>TEXT(WEEKDAY(DATE(CalendarYear,7,29),1),"aaa")</f>
        <v>日</v>
      </c>
      <c r="AF5" s="11" t="str">
        <f>TEXT(WEEKDAY(DATE(CalendarYear,7,30),1),"aaa")</f>
        <v>一</v>
      </c>
      <c r="AG5" s="11" t="str">
        <f>TEXT(WEEKDAY(DATE(CalendarYear,7,31),1),"aaa")</f>
        <v>二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COUNTA(_7_月[[#This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COUNTA(_7_月[[#This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COUNTA(_7_月[[#This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COUNTA(_7_月[[#This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COUNTA(_7_月[[#This Row],[1]:[31]])</f>
        <v>0</v>
      </c>
    </row>
    <row r="12" customHeight="1" spans="2:34">
      <c r="B12" s="15" t="str">
        <f>MonthName&amp;"汇总"</f>
        <v>7 月汇总</v>
      </c>
      <c r="C12" s="16">
        <f>SUBTOTAL(103,_7_月[1])</f>
        <v>0</v>
      </c>
      <c r="D12" s="16">
        <f>SUBTOTAL(103,_7_月[2])</f>
        <v>0</v>
      </c>
      <c r="E12" s="16">
        <f>SUBTOTAL(103,_7_月[3])</f>
        <v>0</v>
      </c>
      <c r="F12" s="16">
        <f>SUBTOTAL(103,_7_月[4])</f>
        <v>0</v>
      </c>
      <c r="G12" s="16">
        <f>SUBTOTAL(103,_7_月[5])</f>
        <v>0</v>
      </c>
      <c r="H12" s="16">
        <f>SUBTOTAL(103,_7_月[6])</f>
        <v>0</v>
      </c>
      <c r="I12" s="16">
        <f>SUBTOTAL(103,_7_月[7])</f>
        <v>0</v>
      </c>
      <c r="J12" s="16">
        <f>SUBTOTAL(103,_7_月[8])</f>
        <v>0</v>
      </c>
      <c r="K12" s="16">
        <f>SUBTOTAL(103,_7_月[9])</f>
        <v>0</v>
      </c>
      <c r="L12" s="16">
        <f>SUBTOTAL(103,_7_月[10])</f>
        <v>0</v>
      </c>
      <c r="M12" s="16">
        <f>SUBTOTAL(103,_7_月[11])</f>
        <v>0</v>
      </c>
      <c r="N12" s="16">
        <f>SUBTOTAL(103,_7_月[12])</f>
        <v>0</v>
      </c>
      <c r="O12" s="16">
        <f>SUBTOTAL(103,_7_月[13])</f>
        <v>0</v>
      </c>
      <c r="P12" s="16">
        <f>SUBTOTAL(103,_7_月[14])</f>
        <v>0</v>
      </c>
      <c r="Q12" s="16">
        <f>SUBTOTAL(103,_7_月[15])</f>
        <v>0</v>
      </c>
      <c r="R12" s="16">
        <f>SUBTOTAL(103,_7_月[16])</f>
        <v>0</v>
      </c>
      <c r="S12" s="16">
        <f>SUBTOTAL(103,_7_月[17])</f>
        <v>0</v>
      </c>
      <c r="T12" s="16">
        <f>SUBTOTAL(103,_7_月[18])</f>
        <v>0</v>
      </c>
      <c r="U12" s="16">
        <f>SUBTOTAL(103,_7_月[19])</f>
        <v>0</v>
      </c>
      <c r="V12" s="16">
        <f>SUBTOTAL(103,_7_月[20])</f>
        <v>0</v>
      </c>
      <c r="W12" s="16">
        <f>SUBTOTAL(103,_7_月[21])</f>
        <v>0</v>
      </c>
      <c r="X12" s="16">
        <f>SUBTOTAL(103,_7_月[22])</f>
        <v>0</v>
      </c>
      <c r="Y12" s="16">
        <f>SUBTOTAL(103,_7_月[23])</f>
        <v>0</v>
      </c>
      <c r="Z12" s="16">
        <f>SUBTOTAL(103,_7_月[24])</f>
        <v>0</v>
      </c>
      <c r="AA12" s="16">
        <f>SUBTOTAL(103,_7_月[25])</f>
        <v>0</v>
      </c>
      <c r="AB12" s="16">
        <f>SUBTOTAL(103,_7_月[26])</f>
        <v>0</v>
      </c>
      <c r="AC12" s="16">
        <f>SUBTOTAL(103,_7_月[27])</f>
        <v>0</v>
      </c>
      <c r="AD12" s="16">
        <f>SUBTOTAL(103,_7_月[28])</f>
        <v>0</v>
      </c>
      <c r="AE12" s="16">
        <f>SUBTOTAL(103,_7_月[29])</f>
        <v>0</v>
      </c>
      <c r="AF12" s="16">
        <f>SUBTOTAL(109,_7_月[30])</f>
        <v>0</v>
      </c>
      <c r="AG12" s="16">
        <f>SUBTOTAL(109,_7_月[31])</f>
        <v>0</v>
      </c>
      <c r="AH12" s="16">
        <f>SUBTOTAL(109,_7_月[总天数])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{df5be507-d771-4e05-8d95-52cc53cdd8db}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7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name="Drop Down 3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5be507-d771-4e05-8d95-52cc53cdd8d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749992370372631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59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TEXT(WEEKDAY(DATE(CalendarYear,8,1),1),"aaa")</f>
        <v>三</v>
      </c>
      <c r="D5" s="11" t="str">
        <f>TEXT(WEEKDAY(DATE(CalendarYear,8,2),1),"aaa")</f>
        <v>四</v>
      </c>
      <c r="E5" s="11" t="str">
        <f>TEXT(WEEKDAY(DATE(CalendarYear,8,3),1),"aaa")</f>
        <v>五</v>
      </c>
      <c r="F5" s="11" t="str">
        <f>TEXT(WEEKDAY(DATE(CalendarYear,8,4),1),"aaa")</f>
        <v>六</v>
      </c>
      <c r="G5" s="11" t="str">
        <f>TEXT(WEEKDAY(DATE(CalendarYear,8,5),1),"aaa")</f>
        <v>日</v>
      </c>
      <c r="H5" s="11" t="str">
        <f>TEXT(WEEKDAY(DATE(CalendarYear,8,6),1),"aaa")</f>
        <v>一</v>
      </c>
      <c r="I5" s="11" t="str">
        <f>TEXT(WEEKDAY(DATE(CalendarYear,8,7),1),"aaa")</f>
        <v>二</v>
      </c>
      <c r="J5" s="11" t="str">
        <f>TEXT(WEEKDAY(DATE(CalendarYear,8,8),1),"aaa")</f>
        <v>三</v>
      </c>
      <c r="K5" s="11" t="str">
        <f>TEXT(WEEKDAY(DATE(CalendarYear,8,9),1),"aaa")</f>
        <v>四</v>
      </c>
      <c r="L5" s="11" t="str">
        <f>TEXT(WEEKDAY(DATE(CalendarYear,8,10),1),"aaa")</f>
        <v>五</v>
      </c>
      <c r="M5" s="11" t="str">
        <f>TEXT(WEEKDAY(DATE(CalendarYear,8,11),1),"aaa")</f>
        <v>六</v>
      </c>
      <c r="N5" s="11" t="str">
        <f>TEXT(WEEKDAY(DATE(CalendarYear,8,12),1),"aaa")</f>
        <v>日</v>
      </c>
      <c r="O5" s="11" t="str">
        <f>TEXT(WEEKDAY(DATE(CalendarYear,8,13),1),"aaa")</f>
        <v>一</v>
      </c>
      <c r="P5" s="11" t="str">
        <f>TEXT(WEEKDAY(DATE(CalendarYear,8,14),1),"aaa")</f>
        <v>二</v>
      </c>
      <c r="Q5" s="11" t="str">
        <f>TEXT(WEEKDAY(DATE(CalendarYear,8,15),1),"aaa")</f>
        <v>三</v>
      </c>
      <c r="R5" s="11" t="str">
        <f>TEXT(WEEKDAY(DATE(CalendarYear,8,16),1),"aaa")</f>
        <v>四</v>
      </c>
      <c r="S5" s="11" t="str">
        <f>TEXT(WEEKDAY(DATE(CalendarYear,8,17),1),"aaa")</f>
        <v>五</v>
      </c>
      <c r="T5" s="11" t="str">
        <f>TEXT(WEEKDAY(DATE(CalendarYear,8,18),1),"aaa")</f>
        <v>六</v>
      </c>
      <c r="U5" s="11" t="str">
        <f>TEXT(WEEKDAY(DATE(CalendarYear,8,19),1),"aaa")</f>
        <v>日</v>
      </c>
      <c r="V5" s="11" t="str">
        <f>TEXT(WEEKDAY(DATE(CalendarYear,8,20),1),"aaa")</f>
        <v>一</v>
      </c>
      <c r="W5" s="11" t="str">
        <f>TEXT(WEEKDAY(DATE(CalendarYear,8,21),1),"aaa")</f>
        <v>二</v>
      </c>
      <c r="X5" s="11" t="str">
        <f>TEXT(WEEKDAY(DATE(CalendarYear,8,22),1),"aaa")</f>
        <v>三</v>
      </c>
      <c r="Y5" s="11" t="str">
        <f>TEXT(WEEKDAY(DATE(CalendarYear,8,23),1),"aaa")</f>
        <v>四</v>
      </c>
      <c r="Z5" s="11" t="str">
        <f>TEXT(WEEKDAY(DATE(CalendarYear,8,24),1),"aaa")</f>
        <v>五</v>
      </c>
      <c r="AA5" s="11" t="str">
        <f>TEXT(WEEKDAY(DATE(CalendarYear,8,25),1),"aaa")</f>
        <v>六</v>
      </c>
      <c r="AB5" s="11" t="str">
        <f>TEXT(WEEKDAY(DATE(CalendarYear,8,26),1),"aaa")</f>
        <v>日</v>
      </c>
      <c r="AC5" s="11" t="str">
        <f>TEXT(WEEKDAY(DATE(CalendarYear,8,27),1),"aaa")</f>
        <v>一</v>
      </c>
      <c r="AD5" s="11" t="str">
        <f>TEXT(WEEKDAY(DATE(CalendarYear,8,28),1),"aaa")</f>
        <v>二</v>
      </c>
      <c r="AE5" s="11" t="str">
        <f>TEXT(WEEKDAY(DATE(CalendarYear,8,29),1),"aaa")</f>
        <v>三</v>
      </c>
      <c r="AF5" s="11" t="str">
        <f>TEXT(WEEKDAY(DATE(CalendarYear,8,30),1),"aaa")</f>
        <v>四</v>
      </c>
      <c r="AG5" s="11" t="str">
        <f>TEXT(WEEKDAY(DATE(CalendarYear,8,31),1),"aaa")</f>
        <v>五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COUNTA(_8_月[[#This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COUNTA(_8_月[[#This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COUNTA(_8_月[[#This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COUNTA(_8_月[[#This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COUNTA(_8_月[[#This Row],[1]:[31]])</f>
        <v>0</v>
      </c>
    </row>
    <row r="12" customHeight="1" spans="2:34">
      <c r="B12" s="15" t="str">
        <f>MonthName&amp;"汇总"</f>
        <v>8 月汇总</v>
      </c>
      <c r="C12" s="16">
        <f>SUBTOTAL(103,_8_月[1])</f>
        <v>0</v>
      </c>
      <c r="D12" s="16">
        <f>SUBTOTAL(103,_8_月[2])</f>
        <v>0</v>
      </c>
      <c r="E12" s="16">
        <f>SUBTOTAL(103,_8_月[3])</f>
        <v>0</v>
      </c>
      <c r="F12" s="16">
        <f>SUBTOTAL(103,_8_月[4])</f>
        <v>0</v>
      </c>
      <c r="G12" s="16">
        <f>SUBTOTAL(103,_8_月[5])</f>
        <v>0</v>
      </c>
      <c r="H12" s="16">
        <f>SUBTOTAL(103,_8_月[6])</f>
        <v>0</v>
      </c>
      <c r="I12" s="16">
        <f>SUBTOTAL(103,_8_月[7])</f>
        <v>0</v>
      </c>
      <c r="J12" s="16">
        <f>SUBTOTAL(103,_8_月[8])</f>
        <v>0</v>
      </c>
      <c r="K12" s="16">
        <f>SUBTOTAL(103,_8_月[9])</f>
        <v>0</v>
      </c>
      <c r="L12" s="16">
        <f>SUBTOTAL(103,_8_月[10])</f>
        <v>0</v>
      </c>
      <c r="M12" s="16">
        <f>SUBTOTAL(103,_8_月[11])</f>
        <v>0</v>
      </c>
      <c r="N12" s="16">
        <f>SUBTOTAL(103,_8_月[12])</f>
        <v>0</v>
      </c>
      <c r="O12" s="16">
        <f>SUBTOTAL(103,_8_月[13])</f>
        <v>0</v>
      </c>
      <c r="P12" s="16">
        <f>SUBTOTAL(103,_8_月[14])</f>
        <v>0</v>
      </c>
      <c r="Q12" s="16">
        <f>SUBTOTAL(103,_8_月[15])</f>
        <v>0</v>
      </c>
      <c r="R12" s="16">
        <f>SUBTOTAL(103,_8_月[16])</f>
        <v>0</v>
      </c>
      <c r="S12" s="16">
        <f>SUBTOTAL(103,_8_月[17])</f>
        <v>0</v>
      </c>
      <c r="T12" s="16">
        <f>SUBTOTAL(103,_8_月[18])</f>
        <v>0</v>
      </c>
      <c r="U12" s="16">
        <f>SUBTOTAL(103,_8_月[19])</f>
        <v>0</v>
      </c>
      <c r="V12" s="16">
        <f>SUBTOTAL(103,_8_月[20])</f>
        <v>0</v>
      </c>
      <c r="W12" s="16">
        <f>SUBTOTAL(103,_8_月[21])</f>
        <v>0</v>
      </c>
      <c r="X12" s="16">
        <f>SUBTOTAL(103,_8_月[22])</f>
        <v>0</v>
      </c>
      <c r="Y12" s="16">
        <f>SUBTOTAL(103,_8_月[23])</f>
        <v>0</v>
      </c>
      <c r="Z12" s="16">
        <f>SUBTOTAL(103,_8_月[24])</f>
        <v>0</v>
      </c>
      <c r="AA12" s="16">
        <f>SUBTOTAL(103,_8_月[25])</f>
        <v>0</v>
      </c>
      <c r="AB12" s="16">
        <f>SUBTOTAL(103,_8_月[26])</f>
        <v>0</v>
      </c>
      <c r="AC12" s="16">
        <f>SUBTOTAL(103,_8_月[27])</f>
        <v>0</v>
      </c>
      <c r="AD12" s="16">
        <f>SUBTOTAL(103,_8_月[28])</f>
        <v>0</v>
      </c>
      <c r="AE12" s="16">
        <f>SUBTOTAL(103,_8_月[29])</f>
        <v>0</v>
      </c>
      <c r="AF12" s="16">
        <f>SUBTOTAL(109,_8_月[30])</f>
        <v>0</v>
      </c>
      <c r="AG12" s="16">
        <f>SUBTOTAL(109,_8_月[31])</f>
        <v>0</v>
      </c>
      <c r="AH12" s="16">
        <f>SUBTOTAL(109,_8_月[总天数])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{ca4c105d-f181-4366-88f9-051ef1264658}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8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4c105d-f181-4366-88f9-051ef126465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60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TEXT(WEEKDAY(DATE(CalendarYear,9,1),1),"aaa")</f>
        <v>六</v>
      </c>
      <c r="D5" s="11" t="str">
        <f>TEXT(WEEKDAY(DATE(CalendarYear,9,2),1),"aaa")</f>
        <v>日</v>
      </c>
      <c r="E5" s="11" t="str">
        <f>TEXT(WEEKDAY(DATE(CalendarYear,9,3),1),"aaa")</f>
        <v>一</v>
      </c>
      <c r="F5" s="11" t="str">
        <f>TEXT(WEEKDAY(DATE(CalendarYear,9,4),1),"aaa")</f>
        <v>二</v>
      </c>
      <c r="G5" s="11" t="str">
        <f>TEXT(WEEKDAY(DATE(CalendarYear,9,5),1),"aaa")</f>
        <v>三</v>
      </c>
      <c r="H5" s="11" t="str">
        <f>TEXT(WEEKDAY(DATE(CalendarYear,9,6),1),"aaa")</f>
        <v>四</v>
      </c>
      <c r="I5" s="11" t="str">
        <f>TEXT(WEEKDAY(DATE(CalendarYear,9,7),1),"aaa")</f>
        <v>五</v>
      </c>
      <c r="J5" s="11" t="str">
        <f>TEXT(WEEKDAY(DATE(CalendarYear,9,8),1),"aaa")</f>
        <v>六</v>
      </c>
      <c r="K5" s="11" t="str">
        <f>TEXT(WEEKDAY(DATE(CalendarYear,9,9),1),"aaa")</f>
        <v>日</v>
      </c>
      <c r="L5" s="11" t="str">
        <f>TEXT(WEEKDAY(DATE(CalendarYear,9,10),1),"aaa")</f>
        <v>一</v>
      </c>
      <c r="M5" s="11" t="str">
        <f>TEXT(WEEKDAY(DATE(CalendarYear,9,11),1),"aaa")</f>
        <v>二</v>
      </c>
      <c r="N5" s="11" t="str">
        <f>TEXT(WEEKDAY(DATE(CalendarYear,9,12),1),"aaa")</f>
        <v>三</v>
      </c>
      <c r="O5" s="11" t="str">
        <f>TEXT(WEEKDAY(DATE(CalendarYear,9,13),1),"aaa")</f>
        <v>四</v>
      </c>
      <c r="P5" s="11" t="str">
        <f>TEXT(WEEKDAY(DATE(CalendarYear,9,14),1),"aaa")</f>
        <v>五</v>
      </c>
      <c r="Q5" s="11" t="str">
        <f>TEXT(WEEKDAY(DATE(CalendarYear,9,15),1),"aaa")</f>
        <v>六</v>
      </c>
      <c r="R5" s="11" t="str">
        <f>TEXT(WEEKDAY(DATE(CalendarYear,9,16),1),"aaa")</f>
        <v>日</v>
      </c>
      <c r="S5" s="11" t="str">
        <f>TEXT(WEEKDAY(DATE(CalendarYear,9,17),1),"aaa")</f>
        <v>一</v>
      </c>
      <c r="T5" s="11" t="str">
        <f>TEXT(WEEKDAY(DATE(CalendarYear,9,18),1),"aaa")</f>
        <v>二</v>
      </c>
      <c r="U5" s="11" t="str">
        <f>TEXT(WEEKDAY(DATE(CalendarYear,9,19),1),"aaa")</f>
        <v>三</v>
      </c>
      <c r="V5" s="11" t="str">
        <f>TEXT(WEEKDAY(DATE(CalendarYear,9,20),1),"aaa")</f>
        <v>四</v>
      </c>
      <c r="W5" s="11" t="str">
        <f>TEXT(WEEKDAY(DATE(CalendarYear,9,21),1),"aaa")</f>
        <v>五</v>
      </c>
      <c r="X5" s="11" t="str">
        <f>TEXT(WEEKDAY(DATE(CalendarYear,9,22),1),"aaa")</f>
        <v>六</v>
      </c>
      <c r="Y5" s="11" t="str">
        <f>TEXT(WEEKDAY(DATE(CalendarYear,9,23),1),"aaa")</f>
        <v>日</v>
      </c>
      <c r="Z5" s="11" t="str">
        <f>TEXT(WEEKDAY(DATE(CalendarYear,9,24),1),"aaa")</f>
        <v>一</v>
      </c>
      <c r="AA5" s="11" t="str">
        <f>TEXT(WEEKDAY(DATE(CalendarYear,9,25),1),"aaa")</f>
        <v>二</v>
      </c>
      <c r="AB5" s="11" t="str">
        <f>TEXT(WEEKDAY(DATE(CalendarYear,9,26),1),"aaa")</f>
        <v>三</v>
      </c>
      <c r="AC5" s="11" t="str">
        <f>TEXT(WEEKDAY(DATE(CalendarYear,9,27),1),"aaa")</f>
        <v>四</v>
      </c>
      <c r="AD5" s="11" t="str">
        <f>TEXT(WEEKDAY(DATE(CalendarYear,9,28),1),"aaa")</f>
        <v>五</v>
      </c>
      <c r="AE5" s="11" t="str">
        <f>TEXT(WEEKDAY(DATE(CalendarYear,9,29),1),"aaa")</f>
        <v>六</v>
      </c>
      <c r="AF5" s="11" t="str">
        <f>TEXT(WEEKDAY(DATE(CalendarYear,9,30),1),"aaa")</f>
        <v>日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COUNTA(_9_月[[#This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COUNTA(_9_月[[#This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COUNTA(_9_月[[#This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COUNTA(_9_月[[#This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COUNTA(_9_月[[#This Row],[1]:[31]])</f>
        <v>0</v>
      </c>
    </row>
    <row r="12" customHeight="1" spans="2:34">
      <c r="B12" s="15" t="str">
        <f>MonthName&amp;"汇总"</f>
        <v>9 月汇总</v>
      </c>
      <c r="C12" s="16">
        <f>SUBTOTAL(103,_9_月[1])</f>
        <v>0</v>
      </c>
      <c r="D12" s="16">
        <f>SUBTOTAL(103,_9_月[2])</f>
        <v>0</v>
      </c>
      <c r="E12" s="16">
        <f>SUBTOTAL(103,_9_月[3])</f>
        <v>0</v>
      </c>
      <c r="F12" s="16">
        <f>SUBTOTAL(103,_9_月[4])</f>
        <v>0</v>
      </c>
      <c r="G12" s="16">
        <f>SUBTOTAL(103,_9_月[5])</f>
        <v>0</v>
      </c>
      <c r="H12" s="16">
        <f>SUBTOTAL(103,_9_月[6])</f>
        <v>0</v>
      </c>
      <c r="I12" s="16">
        <f>SUBTOTAL(103,_9_月[7])</f>
        <v>0</v>
      </c>
      <c r="J12" s="16">
        <f>SUBTOTAL(103,_9_月[8])</f>
        <v>0</v>
      </c>
      <c r="K12" s="16">
        <f>SUBTOTAL(103,_9_月[9])</f>
        <v>0</v>
      </c>
      <c r="L12" s="16">
        <f>SUBTOTAL(103,_9_月[10])</f>
        <v>0</v>
      </c>
      <c r="M12" s="16">
        <f>SUBTOTAL(103,_9_月[11])</f>
        <v>0</v>
      </c>
      <c r="N12" s="16">
        <f>SUBTOTAL(103,_9_月[12])</f>
        <v>0</v>
      </c>
      <c r="O12" s="16">
        <f>SUBTOTAL(103,_9_月[13])</f>
        <v>0</v>
      </c>
      <c r="P12" s="16">
        <f>SUBTOTAL(103,_9_月[14])</f>
        <v>0</v>
      </c>
      <c r="Q12" s="16">
        <f>SUBTOTAL(103,_9_月[15])</f>
        <v>0</v>
      </c>
      <c r="R12" s="16">
        <f>SUBTOTAL(103,_9_月[16])</f>
        <v>0</v>
      </c>
      <c r="S12" s="16">
        <f>SUBTOTAL(103,_9_月[17])</f>
        <v>0</v>
      </c>
      <c r="T12" s="16">
        <f>SUBTOTAL(103,_9_月[18])</f>
        <v>0</v>
      </c>
      <c r="U12" s="16">
        <f>SUBTOTAL(103,_9_月[19])</f>
        <v>0</v>
      </c>
      <c r="V12" s="16">
        <f>SUBTOTAL(103,_9_月[20])</f>
        <v>0</v>
      </c>
      <c r="W12" s="16">
        <f>SUBTOTAL(103,_9_月[21])</f>
        <v>0</v>
      </c>
      <c r="X12" s="16">
        <f>SUBTOTAL(103,_9_月[22])</f>
        <v>0</v>
      </c>
      <c r="Y12" s="16">
        <f>SUBTOTAL(103,_9_月[23])</f>
        <v>0</v>
      </c>
      <c r="Z12" s="16">
        <f>SUBTOTAL(103,_9_月[24])</f>
        <v>0</v>
      </c>
      <c r="AA12" s="16">
        <f>SUBTOTAL(103,_9_月[25])</f>
        <v>0</v>
      </c>
      <c r="AB12" s="16">
        <f>SUBTOTAL(103,_9_月[26])</f>
        <v>0</v>
      </c>
      <c r="AC12" s="16">
        <f>SUBTOTAL(103,_9_月[27])</f>
        <v>0</v>
      </c>
      <c r="AD12" s="16">
        <f>SUBTOTAL(103,_9_月[28])</f>
        <v>0</v>
      </c>
      <c r="AE12" s="16">
        <f>SUBTOTAL(103,_9_月[29])</f>
        <v>0</v>
      </c>
      <c r="AF12" s="16">
        <f>SUBTOTAL(109,_9_月[30])</f>
        <v>0</v>
      </c>
      <c r="AG12" s="16">
        <f>SUBTOTAL(109,_9_月[31])</f>
        <v>0</v>
      </c>
      <c r="AH12" s="16">
        <f>SUBTOTAL(109,_9_月[总天数])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{c58bcae1-38fe-40cf-afc8-6963a4dcedf0}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9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8bcae1-38fe-40cf-afc8-6963a4dcedf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员工姓名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2016-12-06T04:52:00Z</dcterms:created>
  <dcterms:modified xsi:type="dcterms:W3CDTF">2018-09-20T07:53:24Z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