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240" windowHeight="17745"/>
  </bookViews>
  <sheets>
    <sheet name="首页" sheetId="7" r:id="rId1"/>
    <sheet name="员工资料" sheetId="1" r:id="rId2"/>
    <sheet name="工资明细表" sheetId="2" r:id="rId3"/>
    <sheet name="生成工资条" sheetId="8" r:id="rId4"/>
    <sheet name="工资考勤个税查询" sheetId="3" r:id="rId5"/>
    <sheet name="工资明细查询" sheetId="10" r:id="rId6"/>
    <sheet name="部门工资统计" sheetId="9" r:id="rId7"/>
    <sheet name="使用说明" sheetId="5" r:id="rId8"/>
  </sheets>
  <definedNames>
    <definedName name="_xlnm._FilterDatabase" localSheetId="1" hidden="1">员工资料!$A$2:$I$13</definedName>
    <definedName name="_xlnm._FilterDatabase" localSheetId="2" hidden="1">工资明细表!$A$2:$AE$13</definedName>
  </definedNames>
  <calcPr calcId="144525"/>
</workbook>
</file>

<file path=xl/sharedStrings.xml><?xml version="1.0" encoding="utf-8"?>
<sst xmlns="http://schemas.openxmlformats.org/spreadsheetml/2006/main" count="112">
  <si>
    <t>员工资料</t>
  </si>
  <si>
    <t>工号</t>
  </si>
  <si>
    <t>姓名</t>
  </si>
  <si>
    <t>部门</t>
  </si>
  <si>
    <t>车间</t>
  </si>
  <si>
    <t>岗位</t>
  </si>
  <si>
    <t>底薪</t>
  </si>
  <si>
    <t>入职时间</t>
  </si>
  <si>
    <t>身份证</t>
  </si>
  <si>
    <t>家庭住址</t>
  </si>
  <si>
    <t>00325</t>
  </si>
  <si>
    <t>李莉</t>
  </si>
  <si>
    <t>销售部</t>
  </si>
  <si>
    <t>办公二区</t>
  </si>
  <si>
    <t>销售员</t>
  </si>
  <si>
    <t>421172199009092222</t>
  </si>
  <si>
    <t>广州市天河碧桂园29-1-1605</t>
  </si>
  <si>
    <t>00336</t>
  </si>
  <si>
    <t>顾照月</t>
  </si>
  <si>
    <t>421172199005053333</t>
  </si>
  <si>
    <t>广州市田园小区30-609</t>
  </si>
  <si>
    <t>00339</t>
  </si>
  <si>
    <t>程韬</t>
  </si>
  <si>
    <t>生产部</t>
  </si>
  <si>
    <t>一车间</t>
  </si>
  <si>
    <t>冲压操作工</t>
  </si>
  <si>
    <t>421172199005054444</t>
  </si>
  <si>
    <t>广州市幸福时光30-1-201</t>
  </si>
  <si>
    <t>00258</t>
  </si>
  <si>
    <t>刘天飞</t>
  </si>
  <si>
    <t>铣床操作工</t>
  </si>
  <si>
    <t>421172199005053555</t>
  </si>
  <si>
    <t>广州市京城国际2-1-1601</t>
  </si>
  <si>
    <t>00659</t>
  </si>
  <si>
    <t>谭超群</t>
  </si>
  <si>
    <t>后勤部</t>
  </si>
  <si>
    <t>三车间</t>
  </si>
  <si>
    <t>后勤工作</t>
  </si>
  <si>
    <t>421172199005053777</t>
  </si>
  <si>
    <t>广州市阿奎利亚6-2-2102</t>
  </si>
  <si>
    <t>00118</t>
  </si>
  <si>
    <t>夏春</t>
  </si>
  <si>
    <t>421172199005053999</t>
  </si>
  <si>
    <t>广州市姚河小区11-1702</t>
  </si>
  <si>
    <t>00098</t>
  </si>
  <si>
    <t>吴凤霞</t>
  </si>
  <si>
    <t>质检部</t>
  </si>
  <si>
    <t>二车间</t>
  </si>
  <si>
    <t>质检员</t>
  </si>
  <si>
    <t>421172199005053020</t>
  </si>
  <si>
    <t>广州市松岗镇新楼村22号</t>
  </si>
  <si>
    <t>00299</t>
  </si>
  <si>
    <t>丁桂萍</t>
  </si>
  <si>
    <t>421172199005053535</t>
  </si>
  <si>
    <t>广州市马安镇余姚存16号</t>
  </si>
  <si>
    <t>00168</t>
  </si>
  <si>
    <t>严红兰</t>
  </si>
  <si>
    <t>采购部</t>
  </si>
  <si>
    <t>四车间</t>
  </si>
  <si>
    <t>采购员</t>
  </si>
  <si>
    <t>421172199005053737</t>
  </si>
  <si>
    <t>广州市曲靖镇快乐小区5-1-1201</t>
  </si>
  <si>
    <t>00154</t>
  </si>
  <si>
    <t>黄俊高</t>
  </si>
  <si>
    <t>421172199005053986</t>
  </si>
  <si>
    <t>广州市夫子河镇马大存15号</t>
  </si>
  <si>
    <t>00233</t>
  </si>
  <si>
    <t>樊斌</t>
  </si>
  <si>
    <t>财务部</t>
  </si>
  <si>
    <t>办公一区</t>
  </si>
  <si>
    <t>出纳</t>
  </si>
  <si>
    <t>421172199005053121</t>
  </si>
  <si>
    <t>广州市沿海镇长江村9号</t>
  </si>
  <si>
    <t>工资明细表</t>
  </si>
  <si>
    <t>是否发卡</t>
  </si>
  <si>
    <t>岗位津贴</t>
  </si>
  <si>
    <t>平时加班
元/时</t>
  </si>
  <si>
    <t>周末加班
元/时</t>
  </si>
  <si>
    <t>法定加班
元/时</t>
  </si>
  <si>
    <t>实勤天数</t>
  </si>
  <si>
    <t>公休天数</t>
  </si>
  <si>
    <t>病假天数</t>
  </si>
  <si>
    <t>工伤天数</t>
  </si>
  <si>
    <t>旷工天数</t>
  </si>
  <si>
    <t>平时
加班
小时</t>
  </si>
  <si>
    <t>周末
加班
小时</t>
  </si>
  <si>
    <t>法定
加班
小时</t>
  </si>
  <si>
    <t>平时
加班费</t>
  </si>
  <si>
    <t>周末
加班费</t>
  </si>
  <si>
    <t>法定
加班费</t>
  </si>
  <si>
    <t>工资总额</t>
  </si>
  <si>
    <t>扣分罚款</t>
  </si>
  <si>
    <t>扣伙食费</t>
  </si>
  <si>
    <t>扣住宿</t>
  </si>
  <si>
    <t>扣电费</t>
  </si>
  <si>
    <t>扣水费</t>
  </si>
  <si>
    <t>个人所得税</t>
  </si>
  <si>
    <t>实得工资</t>
  </si>
  <si>
    <t>签名</t>
  </si>
  <si>
    <t>是</t>
  </si>
  <si>
    <t>序号</t>
  </si>
  <si>
    <t>工资个税考勤查询</t>
  </si>
  <si>
    <t>工资</t>
  </si>
  <si>
    <t>个税</t>
  </si>
  <si>
    <t>合计</t>
  </si>
  <si>
    <t>使用说明</t>
  </si>
  <si>
    <t>1.可在员工资料中自由输入员工的姓名、工作编码、工作部门、工作岗位、以及身份证家庭住址等信息，在工资明细表中输入姓名相应的数据即可自动生成。</t>
  </si>
  <si>
    <t>2.工资明细表中的加班费，工资，个人所得税都带有公式自动计算</t>
  </si>
  <si>
    <t>3.工资考勤个税查询表中员工姓名已经生成一个下拉框，其中会含有所有的员工姓名，只需在其中选择即可</t>
  </si>
  <si>
    <t>4.在查询表中选择员工的姓名后即可查询员工的序号，部门，车间，工资，个税，考勤。</t>
  </si>
  <si>
    <t>5.在生成工资表中可以通过清除数据，导入数据，生成工资单，恢复成工资表四个按钮自由操控，无需手动填入数据，导入数据按钮会将工资明细表中的全部的数据自动导入过来。</t>
  </si>
  <si>
    <t xml:space="preserve">6.部门工资统计表中只需要点击统计按钮并在弹出的窗口中输入要统计的部门即可统计该部门的全部工资。
7.WPS用户先启用宏，下载安装宏插件，宏插件下载地址：https://pan.baidu.com/s/1kVORBlt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</si>
</sst>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0"/>
      <color theme="1"/>
      <name val="微软雅黑"/>
      <charset val="134"/>
    </font>
    <font>
      <sz val="10"/>
      <color theme="0"/>
      <name val="微软雅黑"/>
      <charset val="134"/>
    </font>
    <font>
      <sz val="11"/>
      <color theme="1"/>
      <name val="微软雅黑"/>
      <charset val="134"/>
    </font>
    <font>
      <sz val="11"/>
      <color theme="0"/>
      <name val="微软雅黑"/>
      <charset val="134"/>
    </font>
    <font>
      <sz val="10"/>
      <name val="微软雅黑"/>
      <charset val="134"/>
    </font>
    <font>
      <sz val="20"/>
      <color theme="0"/>
      <name val="微软雅黑"/>
      <charset val="134"/>
    </font>
    <font>
      <sz val="11"/>
      <color rgb="FFFF0000"/>
      <name val="微软雅黑"/>
      <charset val="134"/>
    </font>
    <font>
      <sz val="11"/>
      <color rgb="FF3EA5C4"/>
      <name val="微软雅黑"/>
      <charset val="134"/>
    </font>
    <font>
      <b/>
      <sz val="11"/>
      <color rgb="FF3EA5C4"/>
      <name val="微软雅黑"/>
      <charset val="134"/>
    </font>
    <font>
      <sz val="11"/>
      <color theme="1"/>
      <name val="宋体"/>
      <charset val="134"/>
      <scheme val="minor"/>
    </font>
    <font>
      <sz val="11"/>
      <color rgb="FFFF0000"/>
      <name val="宋体"/>
      <charset val="0"/>
      <scheme val="minor"/>
    </font>
    <font>
      <u/>
      <sz val="11"/>
      <color theme="10"/>
      <name val="宋体"/>
      <charset val="134"/>
      <scheme val="minor"/>
    </font>
    <font>
      <i/>
      <sz val="11"/>
      <color rgb="FF7F7F7F"/>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222022"/>
        <bgColor indexed="64"/>
      </patternFill>
    </fill>
    <fill>
      <patternFill patternType="solid">
        <fgColor theme="0" tint="-0.049989318521683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top style="thin">
        <color auto="1"/>
      </top>
      <bottom style="thin">
        <color theme="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18" fillId="10" borderId="0" applyNumberFormat="0" applyBorder="0" applyAlignment="0" applyProtection="0">
      <alignment vertical="center"/>
    </xf>
    <xf numFmtId="0" fontId="20" fillId="15" borderId="1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1" borderId="0" applyNumberFormat="0" applyBorder="0" applyAlignment="0" applyProtection="0">
      <alignment vertical="center"/>
    </xf>
    <xf numFmtId="0" fontId="16" fillId="7" borderId="0" applyNumberFormat="0" applyBorder="0" applyAlignment="0" applyProtection="0">
      <alignment vertical="center"/>
    </xf>
    <xf numFmtId="43" fontId="10" fillId="0" borderId="0" applyFont="0" applyFill="0" applyBorder="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4" borderId="11" applyNumberFormat="0" applyFont="0" applyAlignment="0" applyProtection="0">
      <alignment vertical="center"/>
    </xf>
    <xf numFmtId="0" fontId="14" fillId="6"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12" applyNumberFormat="0" applyFill="0" applyAlignment="0" applyProtection="0">
      <alignment vertical="center"/>
    </xf>
    <xf numFmtId="0" fontId="24" fillId="0" borderId="12" applyNumberFormat="0" applyFill="0" applyAlignment="0" applyProtection="0">
      <alignment vertical="center"/>
    </xf>
    <xf numFmtId="0" fontId="14" fillId="5" borderId="0" applyNumberFormat="0" applyBorder="0" applyAlignment="0" applyProtection="0">
      <alignment vertical="center"/>
    </xf>
    <xf numFmtId="0" fontId="17" fillId="0" borderId="15" applyNumberFormat="0" applyFill="0" applyAlignment="0" applyProtection="0">
      <alignment vertical="center"/>
    </xf>
    <xf numFmtId="0" fontId="14" fillId="25" borderId="0" applyNumberFormat="0" applyBorder="0" applyAlignment="0" applyProtection="0">
      <alignment vertical="center"/>
    </xf>
    <xf numFmtId="0" fontId="19" fillId="14" borderId="13" applyNumberFormat="0" applyAlignment="0" applyProtection="0">
      <alignment vertical="center"/>
    </xf>
    <xf numFmtId="0" fontId="28" fillId="14" borderId="14" applyNumberFormat="0" applyAlignment="0" applyProtection="0">
      <alignment vertical="center"/>
    </xf>
    <xf numFmtId="0" fontId="26" fillId="24" borderId="17" applyNumberFormat="0" applyAlignment="0" applyProtection="0">
      <alignment vertical="center"/>
    </xf>
    <xf numFmtId="0" fontId="18" fillId="17" borderId="0" applyNumberFormat="0" applyBorder="0" applyAlignment="0" applyProtection="0">
      <alignment vertical="center"/>
    </xf>
    <xf numFmtId="0" fontId="14" fillId="34" borderId="0" applyNumberFormat="0" applyBorder="0" applyAlignment="0" applyProtection="0">
      <alignment vertical="center"/>
    </xf>
    <xf numFmtId="0" fontId="29" fillId="0" borderId="18" applyNumberFormat="0" applyFill="0" applyAlignment="0" applyProtection="0">
      <alignment vertical="center"/>
    </xf>
    <xf numFmtId="0" fontId="25" fillId="0" borderId="16" applyNumberFormat="0" applyFill="0" applyAlignment="0" applyProtection="0">
      <alignment vertical="center"/>
    </xf>
    <xf numFmtId="0" fontId="21" fillId="16" borderId="0" applyNumberFormat="0" applyBorder="0" applyAlignment="0" applyProtection="0">
      <alignment vertical="center"/>
    </xf>
    <xf numFmtId="0" fontId="27" fillId="30" borderId="0" applyNumberFormat="0" applyBorder="0" applyAlignment="0" applyProtection="0">
      <alignment vertical="center"/>
    </xf>
    <xf numFmtId="0" fontId="18" fillId="33" borderId="0" applyNumberFormat="0" applyBorder="0" applyAlignment="0" applyProtection="0">
      <alignment vertical="center"/>
    </xf>
    <xf numFmtId="0" fontId="14" fillId="9" borderId="0" applyNumberFormat="0" applyBorder="0" applyAlignment="0" applyProtection="0">
      <alignment vertical="center"/>
    </xf>
    <xf numFmtId="0" fontId="18" fillId="21" borderId="0" applyNumberFormat="0" applyBorder="0" applyAlignment="0" applyProtection="0">
      <alignment vertical="center"/>
    </xf>
    <xf numFmtId="0" fontId="18" fillId="32" borderId="0" applyNumberFormat="0" applyBorder="0" applyAlignment="0" applyProtection="0">
      <alignment vertical="center"/>
    </xf>
    <xf numFmtId="0" fontId="18" fillId="29" borderId="0" applyNumberFormat="0" applyBorder="0" applyAlignment="0" applyProtection="0">
      <alignment vertical="center"/>
    </xf>
    <xf numFmtId="0" fontId="18" fillId="13" borderId="0" applyNumberFormat="0" applyBorder="0" applyAlignment="0" applyProtection="0">
      <alignment vertical="center"/>
    </xf>
    <xf numFmtId="0" fontId="14" fillId="28" borderId="0" applyNumberFormat="0" applyBorder="0" applyAlignment="0" applyProtection="0">
      <alignment vertical="center"/>
    </xf>
    <xf numFmtId="0" fontId="14" fillId="23" borderId="0" applyNumberFormat="0" applyBorder="0" applyAlignment="0" applyProtection="0">
      <alignment vertical="center"/>
    </xf>
    <xf numFmtId="0" fontId="18" fillId="22" borderId="0" applyNumberFormat="0" applyBorder="0" applyAlignment="0" applyProtection="0">
      <alignment vertical="center"/>
    </xf>
    <xf numFmtId="0" fontId="18" fillId="27" borderId="0" applyNumberFormat="0" applyBorder="0" applyAlignment="0" applyProtection="0">
      <alignment vertical="center"/>
    </xf>
    <xf numFmtId="0" fontId="14" fillId="26" borderId="0" applyNumberFormat="0" applyBorder="0" applyAlignment="0" applyProtection="0">
      <alignment vertical="center"/>
    </xf>
    <xf numFmtId="0" fontId="18" fillId="12" borderId="0" applyNumberFormat="0" applyBorder="0" applyAlignment="0" applyProtection="0">
      <alignment vertical="center"/>
    </xf>
    <xf numFmtId="0" fontId="14" fillId="20" borderId="0" applyNumberFormat="0" applyBorder="0" applyAlignment="0" applyProtection="0">
      <alignment vertical="center"/>
    </xf>
    <xf numFmtId="0" fontId="14" fillId="8" borderId="0" applyNumberFormat="0" applyBorder="0" applyAlignment="0" applyProtection="0">
      <alignment vertical="center"/>
    </xf>
    <xf numFmtId="0" fontId="18" fillId="31" borderId="0" applyNumberFormat="0" applyBorder="0" applyAlignment="0" applyProtection="0">
      <alignment vertical="center"/>
    </xf>
    <xf numFmtId="0" fontId="14" fillId="19"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2" borderId="0" xfId="0" applyFont="1" applyFill="1" applyAlignment="1">
      <alignment horizontal="center" vertical="center"/>
    </xf>
    <xf numFmtId="0" fontId="1"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0" xfId="0" applyFont="1" applyBorder="1" applyAlignment="1">
      <alignment horizontal="center" vertical="center"/>
    </xf>
    <xf numFmtId="0" fontId="5" fillId="0" borderId="0" xfId="0" applyFont="1" applyFill="1" applyBorder="1" applyAlignment="1">
      <alignment horizontal="left" vertical="center" wrapText="1"/>
    </xf>
    <xf numFmtId="0" fontId="3" fillId="0" borderId="0" xfId="0" applyFont="1" applyBorder="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wrapText="1"/>
    </xf>
    <xf numFmtId="0" fontId="3" fillId="0" borderId="0" xfId="0" applyFont="1" applyBorder="1" applyAlignment="1">
      <alignment horizontal="center" vertical="center"/>
    </xf>
    <xf numFmtId="0" fontId="4" fillId="2" borderId="5" xfId="0" applyFont="1" applyFill="1" applyBorder="1" applyAlignment="1">
      <alignment horizontal="center" vertical="center"/>
    </xf>
    <xf numFmtId="0" fontId="3" fillId="2" borderId="0" xfId="0" applyFont="1" applyFill="1">
      <alignment vertical="center"/>
    </xf>
    <xf numFmtId="0" fontId="1" fillId="2" borderId="0" xfId="0" applyFont="1" applyFill="1" applyAlignment="1">
      <alignment horizontal="center" vertical="center"/>
    </xf>
    <xf numFmtId="0" fontId="1" fillId="2" borderId="0" xfId="0" applyFont="1" applyFill="1">
      <alignment vertical="center"/>
    </xf>
    <xf numFmtId="0" fontId="1" fillId="3"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0" xfId="0" applyBorder="1">
      <alignment vertical="center"/>
    </xf>
    <xf numFmtId="0" fontId="1" fillId="0" borderId="0" xfId="0" applyFont="1" applyAlignment="1">
      <alignment horizontal="center" vertical="center"/>
    </xf>
    <xf numFmtId="0" fontId="1" fillId="0" borderId="0" xfId="0" applyFont="1" applyBorder="1">
      <alignment vertical="center"/>
    </xf>
    <xf numFmtId="49" fontId="1" fillId="0" borderId="0" xfId="0" applyNumberFormat="1" applyFont="1" applyAlignment="1">
      <alignment horizontal="center" vertical="center"/>
    </xf>
    <xf numFmtId="49" fontId="4"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1" fillId="0" borderId="0" xfId="0" applyNumberFormat="1" applyFont="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4" fontId="1" fillId="0" borderId="0" xfId="0" applyNumberFormat="1" applyFont="1" applyBorder="1" applyAlignment="1">
      <alignment horizontal="center" vertical="center"/>
    </xf>
    <xf numFmtId="0" fontId="1" fillId="0" borderId="0" xfId="0" applyFont="1" applyFill="1" applyAlignment="1">
      <alignment horizontal="center" vertical="center"/>
    </xf>
    <xf numFmtId="49" fontId="4" fillId="2" borderId="10" xfId="0" applyNumberFormat="1"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lignment vertical="center"/>
    </xf>
    <xf numFmtId="0" fontId="8" fillId="0" borderId="0" xfId="0" applyFont="1" applyFill="1">
      <alignment vertical="center"/>
    </xf>
    <xf numFmtId="0" fontId="9" fillId="0" borderId="0" xfId="0" applyFont="1" applyFill="1" applyAlignment="1">
      <alignment horizontal="center" vertical="center"/>
    </xf>
    <xf numFmtId="0" fontId="9" fillId="0" borderId="0" xfId="0" applyFont="1" applyFill="1">
      <alignment vertical="center"/>
    </xf>
    <xf numFmtId="0" fontId="8" fillId="0" borderId="0" xfId="0" applyFont="1" applyFill="1" applyAlignment="1">
      <alignment horizontal="center" vertical="center"/>
    </xf>
    <xf numFmtId="0" fontId="8" fillId="0" borderId="0" xfId="10" applyFont="1" applyFill="1" applyAlignment="1">
      <alignment horizontal="center" vertical="center"/>
    </xf>
    <xf numFmtId="0" fontId="9" fillId="0" borderId="0" xfId="0" applyFont="1">
      <alignment vertical="center"/>
    </xf>
    <xf numFmtId="0" fontId="8"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2" tint="-0.0999481185338908"/>
        </patternFill>
      </fill>
    </dxf>
  </dxfs>
  <tableStyles count="0" defaultTableStyle="TableStyleMedium2" defaultPivotStyle="PivotStyleLight16"/>
  <colors>
    <mruColors>
      <color rgb="00222022"/>
      <color rgb="00BFDCAC"/>
      <color rgb="00339969"/>
      <color rgb="003EA5C4"/>
      <color rgb="001E454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Button" val="0"/>
</file>

<file path=xl/ctrlProps/ctrlProp2.xml><?xml version="1.0" encoding="utf-8"?>
<formControlPr xmlns="http://schemas.microsoft.com/office/spreadsheetml/2009/9/main" objectType="Button" val="0"/>
</file>

<file path=xl/ctrlProps/ctrlProp3.xml><?xml version="1.0" encoding="utf-8"?>
<formControlPr xmlns="http://schemas.microsoft.com/office/spreadsheetml/2009/9/main" objectType="Button" val="0"/>
</file>

<file path=xl/ctrlProps/ctrlProp4.xml><?xml version="1.0" encoding="utf-8"?>
<formControlPr xmlns="http://schemas.microsoft.com/office/spreadsheetml/2009/9/main" objectType="Button" val="0"/>
</file>

<file path=xl/ctrlProps/ctrlProp5.xml><?xml version="1.0" encoding="utf-8"?>
<formControlPr xmlns="http://schemas.microsoft.com/office/spreadsheetml/2009/9/main" objectType="Button" val="0"/>
</file>

<file path=xl/drawings/_rels/drawing1.xml.rels><?xml version="1.0" encoding="UTF-8" standalone="yes"?>
<Relationships xmlns="http://schemas.openxmlformats.org/package/2006/relationships"><Relationship Id="rId7" Type="http://schemas.openxmlformats.org/officeDocument/2006/relationships/hyperlink" Target="#&#20351;&#29992;&#35828;&#26126;!A1"/><Relationship Id="rId6" Type="http://schemas.openxmlformats.org/officeDocument/2006/relationships/hyperlink" Target="#&#37096;&#38376;&#24037;&#36164;&#32479;&#35745;!A1"/><Relationship Id="rId5" Type="http://schemas.openxmlformats.org/officeDocument/2006/relationships/hyperlink" Target="#&#24037;&#36164;&#26126;&#32454;&#26597;&#35810;!A1"/><Relationship Id="rId4" Type="http://schemas.openxmlformats.org/officeDocument/2006/relationships/hyperlink" Target="#&#24037;&#36164;&#32771;&#21220;&#20010;&#31246;&#26597;&#35810;!A1"/><Relationship Id="rId3" Type="http://schemas.openxmlformats.org/officeDocument/2006/relationships/hyperlink" Target="#&#29983;&#25104;&#24037;&#36164;&#26465;!A1"/><Relationship Id="rId2" Type="http://schemas.openxmlformats.org/officeDocument/2006/relationships/hyperlink" Target="#&#24037;&#36164;&#26126;&#32454;&#34920;!A1"/><Relationship Id="rId1" Type="http://schemas.openxmlformats.org/officeDocument/2006/relationships/hyperlink" Target="#&#21592;&#24037;&#36164;&#26009;!A1"/></Relationships>
</file>

<file path=xl/drawings/_rels/drawing2.xml.rels><?xml version="1.0" encoding="UTF-8" standalone="yes"?>
<Relationships xmlns="http://schemas.openxmlformats.org/package/2006/relationships"><Relationship Id="rId1" Type="http://schemas.openxmlformats.org/officeDocument/2006/relationships/hyperlink" Target="#&#39318;&#39029;!B9"/></Relationships>
</file>

<file path=xl/drawings/_rels/drawing3.xml.rels><?xml version="1.0" encoding="UTF-8" standalone="yes"?>
<Relationships xmlns="http://schemas.openxmlformats.org/package/2006/relationships"><Relationship Id="rId1" Type="http://schemas.openxmlformats.org/officeDocument/2006/relationships/hyperlink" Target="#&#39318;&#39029;!B11"/></Relationships>
</file>

<file path=xl/drawings/_rels/drawing4.xml.rels><?xml version="1.0" encoding="UTF-8" standalone="yes"?>
<Relationships xmlns="http://schemas.openxmlformats.org/package/2006/relationships"><Relationship Id="rId1" Type="http://schemas.openxmlformats.org/officeDocument/2006/relationships/hyperlink" Target="#&#39318;&#39029;!F11"/></Relationships>
</file>

<file path=xl/drawings/_rels/drawing5.xml.rels><?xml version="1.0" encoding="UTF-8" standalone="yes"?>
<Relationships xmlns="http://schemas.openxmlformats.org/package/2006/relationships"><Relationship Id="rId1" Type="http://schemas.openxmlformats.org/officeDocument/2006/relationships/hyperlink" Target="#&#39318;&#39029;!D9"/></Relationships>
</file>

<file path=xl/drawings/_rels/drawing6.xml.rels><?xml version="1.0" encoding="UTF-8" standalone="yes"?>
<Relationships xmlns="http://schemas.openxmlformats.org/package/2006/relationships"><Relationship Id="rId1" Type="http://schemas.openxmlformats.org/officeDocument/2006/relationships/hyperlink" Target="#&#39318;&#39029;!H9"/></Relationships>
</file>

<file path=xl/drawings/_rels/drawing7.xml.rels><?xml version="1.0" encoding="UTF-8" standalone="yes"?>
<Relationships xmlns="http://schemas.openxmlformats.org/package/2006/relationships"><Relationship Id="rId1" Type="http://schemas.openxmlformats.org/officeDocument/2006/relationships/hyperlink" Target="#&#39318;&#39029;!H1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18</xdr:col>
      <xdr:colOff>308741</xdr:colOff>
      <xdr:row>36</xdr:row>
      <xdr:rowOff>71451</xdr:rowOff>
    </xdr:to>
    <xdr:sp>
      <xdr:nvSpPr>
        <xdr:cNvPr id="13" name="矩形 12"/>
        <xdr:cNvSpPr/>
      </xdr:nvSpPr>
      <xdr:spPr>
        <a:xfrm>
          <a:off x="0" y="0"/>
          <a:ext cx="12195810" cy="6938645"/>
        </a:xfrm>
        <a:prstGeom prst="rect">
          <a:avLst/>
        </a:prstGeom>
        <a:solidFill>
          <a:srgbClr val="2220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zh-CN" altLang="en-US" sz="1050"/>
        </a:p>
      </xdr:txBody>
    </xdr:sp>
    <xdr:clientData/>
  </xdr:twoCellAnchor>
  <xdr:twoCellAnchor>
    <xdr:from>
      <xdr:col>0</xdr:col>
      <xdr:colOff>2</xdr:colOff>
      <xdr:row>34</xdr:row>
      <xdr:rowOff>103128</xdr:rowOff>
    </xdr:from>
    <xdr:to>
      <xdr:col>18</xdr:col>
      <xdr:colOff>308741</xdr:colOff>
      <xdr:row>34</xdr:row>
      <xdr:rowOff>204508</xdr:rowOff>
    </xdr:to>
    <xdr:sp>
      <xdr:nvSpPr>
        <xdr:cNvPr id="14" name="矩形 13"/>
        <xdr:cNvSpPr/>
      </xdr:nvSpPr>
      <xdr:spPr>
        <a:xfrm>
          <a:off x="0" y="6551295"/>
          <a:ext cx="12195810" cy="101600"/>
        </a:xfrm>
        <a:prstGeom prst="rect">
          <a:avLst/>
        </a:prstGeom>
        <a:gradFill>
          <a:gsLst>
            <a:gs pos="10000">
              <a:srgbClr val="E7C47A"/>
            </a:gs>
            <a:gs pos="47000">
              <a:srgbClr val="97693F"/>
            </a:gs>
            <a:gs pos="59000">
              <a:srgbClr val="986B41"/>
            </a:gs>
            <a:gs pos="92000">
              <a:srgbClr val="D7B36F"/>
            </a:gs>
          </a:gsLst>
          <a:lin ang="30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clientData/>
  </xdr:twoCellAnchor>
  <xdr:twoCellAnchor>
    <xdr:from>
      <xdr:col>0</xdr:col>
      <xdr:colOff>2</xdr:colOff>
      <xdr:row>13</xdr:row>
      <xdr:rowOff>32482</xdr:rowOff>
    </xdr:from>
    <xdr:to>
      <xdr:col>18</xdr:col>
      <xdr:colOff>308741</xdr:colOff>
      <xdr:row>14</xdr:row>
      <xdr:rowOff>55035</xdr:rowOff>
    </xdr:to>
    <xdr:sp>
      <xdr:nvSpPr>
        <xdr:cNvPr id="18" name="矩形 17"/>
        <xdr:cNvSpPr/>
      </xdr:nvSpPr>
      <xdr:spPr>
        <a:xfrm>
          <a:off x="0" y="2394585"/>
          <a:ext cx="12195810" cy="98425"/>
        </a:xfrm>
        <a:prstGeom prst="rect">
          <a:avLst/>
        </a:prstGeom>
        <a:gradFill>
          <a:gsLst>
            <a:gs pos="10000">
              <a:srgbClr val="E7C47A"/>
            </a:gs>
            <a:gs pos="47000">
              <a:srgbClr val="97693F"/>
            </a:gs>
            <a:gs pos="59000">
              <a:srgbClr val="986B41"/>
            </a:gs>
            <a:gs pos="92000">
              <a:srgbClr val="D7B36F"/>
            </a:gs>
          </a:gsLst>
          <a:lin ang="3000000" scaled="0"/>
        </a:gra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clientData/>
  </xdr:twoCellAnchor>
  <xdr:twoCellAnchor>
    <xdr:from>
      <xdr:col>4</xdr:col>
      <xdr:colOff>410172</xdr:colOff>
      <xdr:row>29</xdr:row>
      <xdr:rowOff>30723</xdr:rowOff>
    </xdr:from>
    <xdr:to>
      <xdr:col>15</xdr:col>
      <xdr:colOff>95820</xdr:colOff>
      <xdr:row>32</xdr:row>
      <xdr:rowOff>189905</xdr:rowOff>
    </xdr:to>
    <xdr:grpSp>
      <xdr:nvGrpSpPr>
        <xdr:cNvPr id="19" name="组合 18"/>
        <xdr:cNvGrpSpPr/>
      </xdr:nvGrpSpPr>
      <xdr:grpSpPr>
        <a:xfrm>
          <a:off x="2609850" y="5469255"/>
          <a:ext cx="7315200" cy="759460"/>
          <a:chOff x="1976548" y="5398376"/>
          <a:chExt cx="7318786" cy="750389"/>
        </a:xfrm>
      </xdr:grpSpPr>
      <xdr:sp>
        <xdr:nvSpPr>
          <xdr:cNvPr id="44" name="文本框 23"/>
          <xdr:cNvSpPr txBox="1"/>
        </xdr:nvSpPr>
        <xdr:spPr>
          <a:xfrm>
            <a:off x="2567760" y="5398376"/>
            <a:ext cx="1752847" cy="75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rPr>
              <a:t>智能统计</a:t>
            </a:r>
            <a:endPar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endParaRPr>
          </a:p>
        </xdr:txBody>
      </xdr:sp>
      <xdr:sp>
        <xdr:nvSpPr>
          <xdr:cNvPr id="45" name="文本框 24"/>
          <xdr:cNvSpPr txBox="1"/>
        </xdr:nvSpPr>
        <xdr:spPr>
          <a:xfrm>
            <a:off x="4961217" y="5398376"/>
            <a:ext cx="1807402" cy="75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rPr>
              <a:t>自动汇总</a:t>
            </a:r>
            <a:endPar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endParaRPr>
          </a:p>
        </xdr:txBody>
      </xdr:sp>
      <xdr:sp>
        <xdr:nvSpPr>
          <xdr:cNvPr id="46" name="文本框 25"/>
          <xdr:cNvSpPr txBox="1"/>
        </xdr:nvSpPr>
        <xdr:spPr>
          <a:xfrm>
            <a:off x="7362524" y="5398376"/>
            <a:ext cx="1932810" cy="75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rPr>
              <a:t>智能查询</a:t>
            </a:r>
            <a:endParaRPr lang="zh-CN" altLang="en-US" sz="2400" spc="600">
              <a:gradFill flip="none" rotWithShape="1">
                <a:gsLst>
                  <a:gs pos="0">
                    <a:srgbClr val="E7C47A"/>
                  </a:gs>
                  <a:gs pos="52000">
                    <a:srgbClr val="986B41"/>
                  </a:gs>
                  <a:gs pos="100000">
                    <a:srgbClr val="E7C47A"/>
                  </a:gs>
                </a:gsLst>
                <a:lin ang="2700000" scaled="1"/>
                <a:tileRect/>
              </a:gradFill>
              <a:latin typeface="微软雅黑" panose="020B0503020204020204" pitchFamily="34" charset="-122"/>
              <a:ea typeface="微软雅黑" panose="020B0503020204020204" pitchFamily="34" charset="-122"/>
            </a:endParaRPr>
          </a:p>
        </xdr:txBody>
      </xdr:sp>
      <xdr:sp>
        <xdr:nvSpPr>
          <xdr:cNvPr id="47" name="菱形 46"/>
          <xdr:cNvSpPr/>
        </xdr:nvSpPr>
        <xdr:spPr>
          <a:xfrm>
            <a:off x="1976548" y="5474623"/>
            <a:ext cx="591212" cy="591215"/>
          </a:xfrm>
          <a:prstGeom prst="diamond">
            <a:avLst/>
          </a:prstGeom>
          <a:gradFill>
            <a:gsLst>
              <a:gs pos="0">
                <a:srgbClr val="E7C47A"/>
              </a:gs>
              <a:gs pos="52000">
                <a:srgbClr val="986B41"/>
              </a:gs>
              <a:gs pos="100000">
                <a:srgbClr val="E7C47A"/>
              </a:gs>
            </a:gsLst>
            <a:lin ang="27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sz="2800">
              <a:gradFill flip="none" rotWithShape="1">
                <a:gsLst>
                  <a:gs pos="0">
                    <a:srgbClr val="E7C47A"/>
                  </a:gs>
                  <a:gs pos="52000">
                    <a:srgbClr val="986B41"/>
                  </a:gs>
                  <a:gs pos="100000">
                    <a:srgbClr val="E7C47A"/>
                  </a:gs>
                </a:gsLst>
                <a:lin ang="2700000" scaled="1"/>
                <a:tileRect/>
              </a:gradFill>
            </a:endParaRPr>
          </a:p>
        </xdr:txBody>
      </xdr:sp>
      <xdr:sp>
        <xdr:nvSpPr>
          <xdr:cNvPr id="48" name="菱形 47"/>
          <xdr:cNvSpPr/>
        </xdr:nvSpPr>
        <xdr:spPr>
          <a:xfrm>
            <a:off x="4457846" y="5474623"/>
            <a:ext cx="591212" cy="591215"/>
          </a:xfrm>
          <a:prstGeom prst="diamond">
            <a:avLst/>
          </a:prstGeom>
          <a:gradFill>
            <a:gsLst>
              <a:gs pos="0">
                <a:srgbClr val="E7C47A"/>
              </a:gs>
              <a:gs pos="52000">
                <a:srgbClr val="986B41"/>
              </a:gs>
              <a:gs pos="100000">
                <a:srgbClr val="E7C47A"/>
              </a:gs>
            </a:gsLst>
            <a:lin ang="27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sz="2800">
              <a:gradFill flip="none" rotWithShape="1">
                <a:gsLst>
                  <a:gs pos="0">
                    <a:srgbClr val="E7C47A"/>
                  </a:gs>
                  <a:gs pos="52000">
                    <a:srgbClr val="986B41"/>
                  </a:gs>
                  <a:gs pos="100000">
                    <a:srgbClr val="E7C47A"/>
                  </a:gs>
                </a:gsLst>
                <a:lin ang="2700000" scaled="1"/>
                <a:tileRect/>
              </a:gradFill>
            </a:endParaRPr>
          </a:p>
        </xdr:txBody>
      </xdr:sp>
      <xdr:sp>
        <xdr:nvSpPr>
          <xdr:cNvPr id="49" name="菱形 48"/>
          <xdr:cNvSpPr/>
        </xdr:nvSpPr>
        <xdr:spPr>
          <a:xfrm>
            <a:off x="6863983" y="5474623"/>
            <a:ext cx="591212" cy="591215"/>
          </a:xfrm>
          <a:prstGeom prst="diamond">
            <a:avLst/>
          </a:prstGeom>
          <a:gradFill>
            <a:gsLst>
              <a:gs pos="0">
                <a:srgbClr val="E7C47A"/>
              </a:gs>
              <a:gs pos="52000">
                <a:srgbClr val="986B41"/>
              </a:gs>
              <a:gs pos="100000">
                <a:srgbClr val="E7C47A"/>
              </a:gs>
            </a:gsLst>
            <a:lin ang="27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sz="2800">
              <a:gradFill flip="none" rotWithShape="1">
                <a:gsLst>
                  <a:gs pos="0">
                    <a:srgbClr val="E7C47A"/>
                  </a:gs>
                  <a:gs pos="52000">
                    <a:srgbClr val="986B41"/>
                  </a:gs>
                  <a:gs pos="100000">
                    <a:srgbClr val="E7C47A"/>
                  </a:gs>
                </a:gsLst>
                <a:lin ang="2700000" scaled="1"/>
                <a:tileRect/>
              </a:gradFill>
            </a:endParaRPr>
          </a:p>
        </xdr:txBody>
      </xdr:sp>
    </xdr:grpSp>
    <xdr:clientData/>
  </xdr:twoCellAnchor>
  <xdr:twoCellAnchor>
    <xdr:from>
      <xdr:col>2</xdr:col>
      <xdr:colOff>175365</xdr:colOff>
      <xdr:row>1</xdr:row>
      <xdr:rowOff>170498</xdr:rowOff>
    </xdr:from>
    <xdr:to>
      <xdr:col>17</xdr:col>
      <xdr:colOff>8566</xdr:colOff>
      <xdr:row>10</xdr:row>
      <xdr:rowOff>183057</xdr:rowOff>
    </xdr:to>
    <xdr:grpSp>
      <xdr:nvGrpSpPr>
        <xdr:cNvPr id="20" name="组合 19"/>
        <xdr:cNvGrpSpPr/>
      </xdr:nvGrpSpPr>
      <xdr:grpSpPr>
        <a:xfrm>
          <a:off x="984885" y="370205"/>
          <a:ext cx="10224770" cy="1660525"/>
          <a:chOff x="983348" y="2796450"/>
          <a:chExt cx="10225304" cy="1641662"/>
        </a:xfrm>
      </xdr:grpSpPr>
      <xdr:sp>
        <xdr:nvSpPr>
          <xdr:cNvPr id="41" name="矩形: 圆角 40"/>
          <xdr:cNvSpPr/>
        </xdr:nvSpPr>
        <xdr:spPr>
          <a:xfrm>
            <a:off x="1094455" y="2859139"/>
            <a:ext cx="10003092" cy="973790"/>
          </a:xfrm>
          <a:prstGeom prst="roundRect">
            <a:avLst>
              <a:gd name="adj" fmla="val 33621"/>
            </a:avLst>
          </a:prstGeom>
          <a:gradFill>
            <a:gsLst>
              <a:gs pos="10000">
                <a:srgbClr val="E7C47A"/>
              </a:gs>
              <a:gs pos="47000">
                <a:srgbClr val="97693F"/>
              </a:gs>
              <a:gs pos="59000">
                <a:srgbClr val="986B41"/>
              </a:gs>
              <a:gs pos="92000">
                <a:srgbClr val="D7B36F"/>
              </a:gs>
            </a:gsLst>
            <a:lin ang="3000000" scaled="0"/>
          </a:gra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CN"/>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CN" altLang="en-US"/>
          </a:p>
        </xdr:txBody>
      </xdr:sp>
      <xdr:sp>
        <xdr:nvSpPr>
          <xdr:cNvPr id="42" name="文本框 21"/>
          <xdr:cNvSpPr txBox="1"/>
        </xdr:nvSpPr>
        <xdr:spPr>
          <a:xfrm>
            <a:off x="1673733" y="2796450"/>
            <a:ext cx="8844537" cy="1061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6000" b="1">
                <a:solidFill>
                  <a:srgbClr val="1C1C1C"/>
                </a:solidFill>
                <a:latin typeface="华文楷体" panose="02010600040101010101" pitchFamily="2" charset="-122"/>
                <a:ea typeface="华文楷体" panose="02010600040101010101" pitchFamily="2" charset="-122"/>
              </a:rPr>
              <a:t>员工工资管理系统</a:t>
            </a:r>
            <a:endParaRPr lang="zh-CN" altLang="en-US" sz="6000" b="1">
              <a:solidFill>
                <a:srgbClr val="1C1C1C"/>
              </a:solidFill>
              <a:latin typeface="华文楷体" panose="02010600040101010101" pitchFamily="2" charset="-122"/>
              <a:ea typeface="华文楷体" panose="02010600040101010101" pitchFamily="2" charset="-122"/>
            </a:endParaRPr>
          </a:p>
        </xdr:txBody>
      </xdr:sp>
      <xdr:sp>
        <xdr:nvSpPr>
          <xdr:cNvPr id="43" name="文本框 67"/>
          <xdr:cNvSpPr txBox="1"/>
        </xdr:nvSpPr>
        <xdr:spPr>
          <a:xfrm>
            <a:off x="983348" y="4003125"/>
            <a:ext cx="10225304" cy="434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altLang="zh-CN" sz="2800" b="1">
                <a:gradFill>
                  <a:gsLst>
                    <a:gs pos="10000">
                      <a:srgbClr val="E7C47A"/>
                    </a:gs>
                    <a:gs pos="48000">
                      <a:srgbClr val="986B41"/>
                    </a:gs>
                    <a:gs pos="51000">
                      <a:srgbClr val="97693F"/>
                    </a:gs>
                    <a:gs pos="92000">
                      <a:srgbClr val="D7B36F"/>
                    </a:gs>
                  </a:gsLst>
                  <a:lin ang="3000000" scaled="0"/>
                </a:gradFill>
                <a:latin typeface="Arial" panose="020B0604020202020204" pitchFamily="7" charset="0"/>
                <a:cs typeface="Arial" panose="020B0604020202020204" pitchFamily="7" charset="0"/>
              </a:rPr>
              <a:t>The General Wage Management System</a:t>
            </a:r>
            <a:endParaRPr lang="zh-CN" altLang="en-US" sz="2800" b="1">
              <a:gradFill>
                <a:gsLst>
                  <a:gs pos="10000">
                    <a:srgbClr val="E7C47A"/>
                  </a:gs>
                  <a:gs pos="48000">
                    <a:srgbClr val="986B41"/>
                  </a:gs>
                  <a:gs pos="51000">
                    <a:srgbClr val="97693F"/>
                  </a:gs>
                  <a:gs pos="92000">
                    <a:srgbClr val="D7B36F"/>
                  </a:gs>
                </a:gsLst>
                <a:lin ang="3000000" scaled="0"/>
              </a:gradFill>
              <a:latin typeface="Arial" panose="020B0604020202020204" pitchFamily="7" charset="0"/>
              <a:cs typeface="Arial" panose="020B0604020202020204" pitchFamily="7" charset="0"/>
            </a:endParaRPr>
          </a:p>
        </xdr:txBody>
      </xdr:sp>
    </xdr:grpSp>
    <xdr:clientData/>
  </xdr:twoCellAnchor>
  <xdr:twoCellAnchor>
    <xdr:from>
      <xdr:col>3</xdr:col>
      <xdr:colOff>471244</xdr:colOff>
      <xdr:row>17</xdr:row>
      <xdr:rowOff>57929</xdr:rowOff>
    </xdr:from>
    <xdr:to>
      <xdr:col>6</xdr:col>
      <xdr:colOff>69005</xdr:colOff>
      <xdr:row>19</xdr:row>
      <xdr:rowOff>103136</xdr:rowOff>
    </xdr:to>
    <xdr:sp>
      <xdr:nvSpPr>
        <xdr:cNvPr id="23" name="文本框 36"/>
        <xdr:cNvSpPr txBox="1"/>
      </xdr:nvSpPr>
      <xdr:spPr>
        <a:xfrm>
          <a:off x="1976120" y="3096260"/>
          <a:ext cx="1683385" cy="44513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基础信息</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3</xdr:col>
      <xdr:colOff>471244</xdr:colOff>
      <xdr:row>20</xdr:row>
      <xdr:rowOff>184232</xdr:rowOff>
    </xdr:from>
    <xdr:to>
      <xdr:col>6</xdr:col>
      <xdr:colOff>69005</xdr:colOff>
      <xdr:row>23</xdr:row>
      <xdr:rowOff>27734</xdr:rowOff>
    </xdr:to>
    <xdr:sp>
      <xdr:nvSpPr>
        <xdr:cNvPr id="30" name="文本框 36">
          <a:hlinkClick xmlns:r="http://schemas.openxmlformats.org/officeDocument/2006/relationships" r:id="rId1"/>
        </xdr:cNvPr>
        <xdr:cNvSpPr txBox="1"/>
      </xdr:nvSpPr>
      <xdr:spPr>
        <a:xfrm>
          <a:off x="1976120" y="3822700"/>
          <a:ext cx="1683385" cy="443230"/>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员工资料</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3</xdr:col>
      <xdr:colOff>471244</xdr:colOff>
      <xdr:row>23</xdr:row>
      <xdr:rowOff>173121</xdr:rowOff>
    </xdr:from>
    <xdr:to>
      <xdr:col>6</xdr:col>
      <xdr:colOff>69005</xdr:colOff>
      <xdr:row>26</xdr:row>
      <xdr:rowOff>16622</xdr:rowOff>
    </xdr:to>
    <xdr:sp>
      <xdr:nvSpPr>
        <xdr:cNvPr id="31" name="文本框 36">
          <a:hlinkClick xmlns:r="http://schemas.openxmlformats.org/officeDocument/2006/relationships" r:id="rId2"/>
        </xdr:cNvPr>
        <xdr:cNvSpPr txBox="1"/>
      </xdr:nvSpPr>
      <xdr:spPr>
        <a:xfrm>
          <a:off x="1976120" y="4411345"/>
          <a:ext cx="1683385" cy="44386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工资明细</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6</xdr:col>
      <xdr:colOff>568346</xdr:colOff>
      <xdr:row>17</xdr:row>
      <xdr:rowOff>57929</xdr:rowOff>
    </xdr:from>
    <xdr:to>
      <xdr:col>9</xdr:col>
      <xdr:colOff>166107</xdr:colOff>
      <xdr:row>19</xdr:row>
      <xdr:rowOff>103136</xdr:rowOff>
    </xdr:to>
    <xdr:sp>
      <xdr:nvSpPr>
        <xdr:cNvPr id="32" name="文本框 36"/>
        <xdr:cNvSpPr txBox="1"/>
      </xdr:nvSpPr>
      <xdr:spPr>
        <a:xfrm>
          <a:off x="4159250" y="3096260"/>
          <a:ext cx="1683385" cy="44513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工资管理</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6</xdr:col>
      <xdr:colOff>568346</xdr:colOff>
      <xdr:row>20</xdr:row>
      <xdr:rowOff>184232</xdr:rowOff>
    </xdr:from>
    <xdr:to>
      <xdr:col>9</xdr:col>
      <xdr:colOff>166107</xdr:colOff>
      <xdr:row>23</xdr:row>
      <xdr:rowOff>27734</xdr:rowOff>
    </xdr:to>
    <xdr:sp>
      <xdr:nvSpPr>
        <xdr:cNvPr id="33" name="文本框 36">
          <a:hlinkClick xmlns:r="http://schemas.openxmlformats.org/officeDocument/2006/relationships" r:id="rId3"/>
        </xdr:cNvPr>
        <xdr:cNvSpPr txBox="1"/>
      </xdr:nvSpPr>
      <xdr:spPr>
        <a:xfrm>
          <a:off x="4159250" y="3822700"/>
          <a:ext cx="1683385" cy="443230"/>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导入数据</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6</xdr:col>
      <xdr:colOff>568346</xdr:colOff>
      <xdr:row>23</xdr:row>
      <xdr:rowOff>173121</xdr:rowOff>
    </xdr:from>
    <xdr:to>
      <xdr:col>9</xdr:col>
      <xdr:colOff>166107</xdr:colOff>
      <xdr:row>26</xdr:row>
      <xdr:rowOff>16622</xdr:rowOff>
    </xdr:to>
    <xdr:sp>
      <xdr:nvSpPr>
        <xdr:cNvPr id="34" name="文本框 36">
          <a:hlinkClick xmlns:r="http://schemas.openxmlformats.org/officeDocument/2006/relationships" r:id="rId3"/>
        </xdr:cNvPr>
        <xdr:cNvSpPr txBox="1"/>
      </xdr:nvSpPr>
      <xdr:spPr>
        <a:xfrm>
          <a:off x="4159250" y="4411345"/>
          <a:ext cx="1683385" cy="44386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600" b="1" spc="600">
              <a:solidFill>
                <a:srgbClr val="1C1C1C"/>
              </a:solidFill>
              <a:latin typeface="微软雅黑" panose="020B0503020204020204" pitchFamily="34" charset="-122"/>
              <a:ea typeface="微软雅黑" panose="020B0503020204020204" pitchFamily="34" charset="-122"/>
            </a:rPr>
            <a:t>生成工资条</a:t>
          </a:r>
          <a:endParaRPr lang="zh-CN" altLang="en-US" sz="16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9</xdr:col>
      <xdr:colOff>665449</xdr:colOff>
      <xdr:row>17</xdr:row>
      <xdr:rowOff>57929</xdr:rowOff>
    </xdr:from>
    <xdr:to>
      <xdr:col>12</xdr:col>
      <xdr:colOff>263209</xdr:colOff>
      <xdr:row>19</xdr:row>
      <xdr:rowOff>103136</xdr:rowOff>
    </xdr:to>
    <xdr:sp>
      <xdr:nvSpPr>
        <xdr:cNvPr id="35" name="文本框 36"/>
        <xdr:cNvSpPr txBox="1"/>
      </xdr:nvSpPr>
      <xdr:spPr>
        <a:xfrm>
          <a:off x="6341745" y="3096260"/>
          <a:ext cx="1684020" cy="44513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查询系统</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9</xdr:col>
      <xdr:colOff>665449</xdr:colOff>
      <xdr:row>20</xdr:row>
      <xdr:rowOff>184232</xdr:rowOff>
    </xdr:from>
    <xdr:to>
      <xdr:col>12</xdr:col>
      <xdr:colOff>263209</xdr:colOff>
      <xdr:row>23</xdr:row>
      <xdr:rowOff>27734</xdr:rowOff>
    </xdr:to>
    <xdr:sp>
      <xdr:nvSpPr>
        <xdr:cNvPr id="36" name="文本框 36">
          <a:hlinkClick xmlns:r="http://schemas.openxmlformats.org/officeDocument/2006/relationships" r:id="rId4"/>
        </xdr:cNvPr>
        <xdr:cNvSpPr txBox="1"/>
      </xdr:nvSpPr>
      <xdr:spPr>
        <a:xfrm>
          <a:off x="6341745" y="3822700"/>
          <a:ext cx="1684020" cy="443230"/>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考勤个税</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9</xdr:col>
      <xdr:colOff>665449</xdr:colOff>
      <xdr:row>23</xdr:row>
      <xdr:rowOff>173121</xdr:rowOff>
    </xdr:from>
    <xdr:to>
      <xdr:col>12</xdr:col>
      <xdr:colOff>263209</xdr:colOff>
      <xdr:row>26</xdr:row>
      <xdr:rowOff>16622</xdr:rowOff>
    </xdr:to>
    <xdr:sp>
      <xdr:nvSpPr>
        <xdr:cNvPr id="37" name="文本框 36">
          <a:hlinkClick xmlns:r="http://schemas.openxmlformats.org/officeDocument/2006/relationships" r:id="rId5"/>
        </xdr:cNvPr>
        <xdr:cNvSpPr txBox="1"/>
      </xdr:nvSpPr>
      <xdr:spPr>
        <a:xfrm>
          <a:off x="6341745" y="4411345"/>
          <a:ext cx="1684020" cy="44386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工资查询</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13</xdr:col>
      <xdr:colOff>67786</xdr:colOff>
      <xdr:row>17</xdr:row>
      <xdr:rowOff>57929</xdr:rowOff>
    </xdr:from>
    <xdr:to>
      <xdr:col>15</xdr:col>
      <xdr:colOff>382723</xdr:colOff>
      <xdr:row>19</xdr:row>
      <xdr:rowOff>103136</xdr:rowOff>
    </xdr:to>
    <xdr:sp>
      <xdr:nvSpPr>
        <xdr:cNvPr id="38" name="文本框 36"/>
        <xdr:cNvSpPr txBox="1"/>
      </xdr:nvSpPr>
      <xdr:spPr>
        <a:xfrm>
          <a:off x="8525510" y="3096260"/>
          <a:ext cx="1686560" cy="44513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使用统计</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13</xdr:col>
      <xdr:colOff>67786</xdr:colOff>
      <xdr:row>20</xdr:row>
      <xdr:rowOff>184232</xdr:rowOff>
    </xdr:from>
    <xdr:to>
      <xdr:col>15</xdr:col>
      <xdr:colOff>382723</xdr:colOff>
      <xdr:row>23</xdr:row>
      <xdr:rowOff>27734</xdr:rowOff>
    </xdr:to>
    <xdr:sp>
      <xdr:nvSpPr>
        <xdr:cNvPr id="39" name="文本框 36">
          <a:hlinkClick xmlns:r="http://schemas.openxmlformats.org/officeDocument/2006/relationships" r:id="rId6"/>
        </xdr:cNvPr>
        <xdr:cNvSpPr txBox="1"/>
      </xdr:nvSpPr>
      <xdr:spPr>
        <a:xfrm>
          <a:off x="8525510" y="3822700"/>
          <a:ext cx="1686560" cy="443230"/>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工资统计</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13</xdr:col>
      <xdr:colOff>67786</xdr:colOff>
      <xdr:row>23</xdr:row>
      <xdr:rowOff>173121</xdr:rowOff>
    </xdr:from>
    <xdr:to>
      <xdr:col>15</xdr:col>
      <xdr:colOff>382723</xdr:colOff>
      <xdr:row>26</xdr:row>
      <xdr:rowOff>16622</xdr:rowOff>
    </xdr:to>
    <xdr:sp>
      <xdr:nvSpPr>
        <xdr:cNvPr id="40" name="文本框 36">
          <a:hlinkClick xmlns:r="http://schemas.openxmlformats.org/officeDocument/2006/relationships" r:id="rId7"/>
        </xdr:cNvPr>
        <xdr:cNvSpPr txBox="1"/>
      </xdr:nvSpPr>
      <xdr:spPr>
        <a:xfrm>
          <a:off x="8525510" y="4411345"/>
          <a:ext cx="1686560" cy="443865"/>
        </a:xfrm>
        <a:prstGeom prst="roundRect">
          <a:avLst>
            <a:gd name="adj" fmla="val 36667"/>
          </a:avLst>
        </a:prstGeom>
        <a:gradFill flip="none" rotWithShape="1">
          <a:gsLst>
            <a:gs pos="10000">
              <a:srgbClr val="E7C47A"/>
            </a:gs>
            <a:gs pos="48000">
              <a:srgbClr val="986B41"/>
            </a:gs>
            <a:gs pos="65000">
              <a:srgbClr val="97693F"/>
            </a:gs>
            <a:gs pos="92000">
              <a:srgbClr val="D7B36F"/>
            </a:gs>
          </a:gsLst>
          <a:lin ang="3000000" scaled="0"/>
          <a:tileRect/>
        </a:gradFill>
        <a:ln w="9525" cmpd="sng">
          <a:noFill/>
        </a:ln>
        <a:effectLst>
          <a:outerShdw blurRad="63500" sx="102000" sy="102000" algn="ctr" rotWithShape="0">
            <a:prstClr val="black">
              <a:alpha val="40000"/>
            </a:prstClr>
          </a:outerShdw>
        </a:effectLst>
        <a:scene3d>
          <a:camera prst="orthographicFront"/>
          <a:lightRig rig="threePt" dir="t"/>
        </a:scene3d>
        <a:sp3d contourW="12700">
          <a:contourClr>
            <a:srgbClr val="1C1C1C"/>
          </a:contourClr>
        </a:sp3d>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zh-CN" altLang="en-US" sz="1800" b="1" spc="600">
              <a:solidFill>
                <a:srgbClr val="1C1C1C"/>
              </a:solidFill>
              <a:latin typeface="微软雅黑" panose="020B0503020204020204" pitchFamily="34" charset="-122"/>
              <a:ea typeface="微软雅黑" panose="020B0503020204020204" pitchFamily="34" charset="-122"/>
            </a:rPr>
            <a:t>使用说明</a:t>
          </a:r>
          <a:endParaRPr lang="zh-CN" altLang="en-US" sz="1800" b="1" spc="600">
            <a:solidFill>
              <a:srgbClr val="1C1C1C"/>
            </a:solidFill>
            <a:latin typeface="微软雅黑" panose="020B0503020204020204" pitchFamily="34" charset="-122"/>
            <a:ea typeface="微软雅黑" panose="020B0503020204020204" pitchFamily="34" charset="-122"/>
          </a:endParaRPr>
        </a:p>
      </xdr:txBody>
    </xdr:sp>
    <xdr:clientData/>
  </xdr:twoCellAnchor>
  <xdr:twoCellAnchor>
    <xdr:from>
      <xdr:col>6</xdr:col>
      <xdr:colOff>661988</xdr:colOff>
      <xdr:row>18</xdr:row>
      <xdr:rowOff>126745</xdr:rowOff>
    </xdr:from>
    <xdr:to>
      <xdr:col>12</xdr:col>
      <xdr:colOff>165702</xdr:colOff>
      <xdr:row>19</xdr:row>
      <xdr:rowOff>134398</xdr:rowOff>
    </xdr:to>
    <xdr:sp>
      <xdr:nvSpPr>
        <xdr:cNvPr id="22" name="文本框 16"/>
        <xdr:cNvSpPr txBox="1"/>
      </xdr:nvSpPr>
      <xdr:spPr>
        <a:xfrm>
          <a:off x="4252595" y="3364865"/>
          <a:ext cx="3675380" cy="207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zh-CN"/>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zh-CN" altLang="en-US" sz="2800" b="1">
            <a:solidFill>
              <a:schemeClr val="bg1"/>
            </a:solidFill>
            <a:latin typeface="Arial" panose="020B0604020202020204" pitchFamily="7" charset="0"/>
            <a:ea typeface="华文楷体" panose="02010600040101010101" pitchFamily="2" charset="-122"/>
            <a:cs typeface="Arial" panose="020B0604020202020204" pitchFamily="7" charset="0"/>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66261</xdr:colOff>
      <xdr:row>0</xdr:row>
      <xdr:rowOff>74543</xdr:rowOff>
    </xdr:from>
    <xdr:to>
      <xdr:col>1</xdr:col>
      <xdr:colOff>21742</xdr:colOff>
      <xdr:row>0</xdr:row>
      <xdr:rowOff>247184</xdr:rowOff>
    </xdr:to>
    <xdr:sp>
      <xdr:nvSpPr>
        <xdr:cNvPr id="3" name="文本框 2">
          <a:hlinkClick xmlns:r="http://schemas.openxmlformats.org/officeDocument/2006/relationships" r:id="rId1"/>
        </xdr:cNvPr>
        <xdr:cNvSpPr txBox="1"/>
      </xdr:nvSpPr>
      <xdr:spPr>
        <a:xfrm>
          <a:off x="66040" y="74295"/>
          <a:ext cx="641350" cy="17272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74544</xdr:colOff>
      <xdr:row>0</xdr:row>
      <xdr:rowOff>99391</xdr:rowOff>
    </xdr:from>
    <xdr:to>
      <xdr:col>1</xdr:col>
      <xdr:colOff>220525</xdr:colOff>
      <xdr:row>0</xdr:row>
      <xdr:rowOff>272032</xdr:rowOff>
    </xdr:to>
    <xdr:sp>
      <xdr:nvSpPr>
        <xdr:cNvPr id="2" name="文本框 1">
          <a:hlinkClick xmlns:r="http://schemas.openxmlformats.org/officeDocument/2006/relationships" r:id="rId1"/>
        </xdr:cNvPr>
        <xdr:cNvSpPr txBox="1"/>
      </xdr:nvSpPr>
      <xdr:spPr>
        <a:xfrm>
          <a:off x="74295" y="99060"/>
          <a:ext cx="641350" cy="17272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155787</xdr:colOff>
      <xdr:row>0</xdr:row>
      <xdr:rowOff>151498</xdr:rowOff>
    </xdr:from>
    <xdr:to>
      <xdr:col>1</xdr:col>
      <xdr:colOff>204508</xdr:colOff>
      <xdr:row>0</xdr:row>
      <xdr:rowOff>399489</xdr:rowOff>
    </xdr:to>
    <xdr:sp>
      <xdr:nvSpPr>
        <xdr:cNvPr id="2" name="文本框 1">
          <a:hlinkClick xmlns:r="http://schemas.openxmlformats.org/officeDocument/2006/relationships" r:id="rId1"/>
        </xdr:cNvPr>
        <xdr:cNvSpPr txBox="1"/>
      </xdr:nvSpPr>
      <xdr:spPr>
        <a:xfrm>
          <a:off x="155575" y="151130"/>
          <a:ext cx="734695" cy="24828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mc:AlternateContent xmlns:mc="http://schemas.openxmlformats.org/markup-compatibility/2006">
    <mc:Choice xmlns:a14="http://schemas.microsoft.com/office/drawing/2010/main" Requires="a14">
      <xdr:twoCellAnchor editAs="absolute">
        <xdr:from>
          <xdr:col>1</xdr:col>
          <xdr:colOff>533400</xdr:colOff>
          <xdr:row>0</xdr:row>
          <xdr:rowOff>161925</xdr:rowOff>
        </xdr:from>
        <xdr:to>
          <xdr:col>3</xdr:col>
          <xdr:colOff>38100</xdr:colOff>
          <xdr:row>0</xdr:row>
          <xdr:rowOff>428625</xdr:rowOff>
        </xdr:to>
        <xdr:sp macro="[0]!清除数据">
          <xdr:nvSpPr>
            <xdr:cNvPr id="6145" name="Button 1" hidden="1">
              <a:extLst>
                <a:ext uri="{63B3BB69-23CF-44E3-9099-C40C66FF867C}">
                  <a14:compatExt spid="_x0000_s6145"/>
                </a:ext>
              </a:extLst>
            </xdr:cNvPr>
            <xdr:cNvSpPr/>
          </xdr:nvSpPr>
          <xdr:spPr>
            <a:xfrm>
              <a:off x="1219200" y="161925"/>
              <a:ext cx="876300" cy="266700"/>
            </a:xfrm>
            <a:prstGeom prst="rect">
              <a:avLst/>
            </a:prstGeom>
          </xdr:spPr>
          <xdr:txBody>
            <a:bodyPr vertOverflow="clip" wrap="square" lIns="27432" tIns="18288" rIns="27432" bIns="18288" anchor="ctr" upright="1"/>
            <a:lstStyle/>
            <a:p>
              <a:pPr algn="ctr"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清除数据</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142875</xdr:colOff>
          <xdr:row>0</xdr:row>
          <xdr:rowOff>161925</xdr:rowOff>
        </xdr:from>
        <xdr:to>
          <xdr:col>4</xdr:col>
          <xdr:colOff>323850</xdr:colOff>
          <xdr:row>0</xdr:row>
          <xdr:rowOff>428625</xdr:rowOff>
        </xdr:to>
        <xdr:sp macro="[0]!导入数据">
          <xdr:nvSpPr>
            <xdr:cNvPr id="6146" name="Button 2" hidden="1">
              <a:extLst>
                <a:ext uri="{63B3BB69-23CF-44E3-9099-C40C66FF867C}">
                  <a14:compatExt spid="_x0000_s6146"/>
                </a:ext>
              </a:extLst>
            </xdr:cNvPr>
            <xdr:cNvSpPr/>
          </xdr:nvSpPr>
          <xdr:spPr>
            <a:xfrm>
              <a:off x="2200275" y="161925"/>
              <a:ext cx="866775" cy="266700"/>
            </a:xfrm>
            <a:prstGeom prst="rect">
              <a:avLst/>
            </a:prstGeom>
          </xdr:spPr>
          <xdr:txBody>
            <a:bodyPr vertOverflow="clip" wrap="square" lIns="27432" tIns="18288" rIns="27432" bIns="18288" anchor="ctr" upright="1"/>
            <a:lstStyle/>
            <a:p>
              <a:pPr algn="ctr"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导入数据</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428625</xdr:colOff>
          <xdr:row>0</xdr:row>
          <xdr:rowOff>161925</xdr:rowOff>
        </xdr:from>
        <xdr:to>
          <xdr:col>5</xdr:col>
          <xdr:colOff>609600</xdr:colOff>
          <xdr:row>0</xdr:row>
          <xdr:rowOff>428625</xdr:rowOff>
        </xdr:to>
        <xdr:sp macro="[0]!一键生成">
          <xdr:nvSpPr>
            <xdr:cNvPr id="6147" name="Button 3" hidden="1">
              <a:extLst>
                <a:ext uri="{63B3BB69-23CF-44E3-9099-C40C66FF867C}">
                  <a14:compatExt spid="_x0000_s6147"/>
                </a:ext>
              </a:extLst>
            </xdr:cNvPr>
            <xdr:cNvSpPr/>
          </xdr:nvSpPr>
          <xdr:spPr>
            <a:xfrm>
              <a:off x="3171825" y="161925"/>
              <a:ext cx="866775" cy="266700"/>
            </a:xfrm>
            <a:prstGeom prst="rect">
              <a:avLst/>
            </a:prstGeom>
          </xdr:spPr>
          <xdr:txBody>
            <a:bodyPr vertOverflow="clip" wrap="square" lIns="27432" tIns="18288" rIns="27432" bIns="18288" anchor="ctr" upright="1"/>
            <a:lstStyle/>
            <a:p>
              <a:pPr algn="ctr"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生成工资条</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0</xdr:row>
          <xdr:rowOff>161925</xdr:rowOff>
        </xdr:from>
        <xdr:to>
          <xdr:col>7</xdr:col>
          <xdr:colOff>180975</xdr:colOff>
          <xdr:row>0</xdr:row>
          <xdr:rowOff>428625</xdr:rowOff>
        </xdr:to>
        <xdr:sp macro="[0]!一键恢复">
          <xdr:nvSpPr>
            <xdr:cNvPr id="6148" name="Button 4" hidden="1">
              <a:extLst>
                <a:ext uri="{63B3BB69-23CF-44E3-9099-C40C66FF867C}">
                  <a14:compatExt spid="_x0000_s6148"/>
                </a:ext>
              </a:extLst>
            </xdr:cNvPr>
            <xdr:cNvSpPr/>
          </xdr:nvSpPr>
          <xdr:spPr>
            <a:xfrm>
              <a:off x="4114800" y="161925"/>
              <a:ext cx="866775" cy="266700"/>
            </a:xfrm>
            <a:prstGeom prst="rect">
              <a:avLst/>
            </a:prstGeom>
          </xdr:spPr>
          <xdr:txBody>
            <a:bodyPr vertOverflow="clip" wrap="square" lIns="27432" tIns="18288" rIns="27432" bIns="18288" anchor="ctr" upright="1"/>
            <a:lstStyle/>
            <a:p>
              <a:pPr algn="ctr"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恢复工资表</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fPrintsWithSheet="0"/>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51289</xdr:colOff>
      <xdr:row>0</xdr:row>
      <xdr:rowOff>51288</xdr:rowOff>
    </xdr:from>
    <xdr:to>
      <xdr:col>2</xdr:col>
      <xdr:colOff>41672</xdr:colOff>
      <xdr:row>0</xdr:row>
      <xdr:rowOff>223929</xdr:rowOff>
    </xdr:to>
    <xdr:sp>
      <xdr:nvSpPr>
        <xdr:cNvPr id="2" name="文本框 1">
          <a:hlinkClick xmlns:r="http://schemas.openxmlformats.org/officeDocument/2006/relationships" r:id="rId1"/>
        </xdr:cNvPr>
        <xdr:cNvSpPr txBox="1"/>
      </xdr:nvSpPr>
      <xdr:spPr>
        <a:xfrm>
          <a:off x="50800" y="50800"/>
          <a:ext cx="762000" cy="17272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74544</xdr:colOff>
      <xdr:row>0</xdr:row>
      <xdr:rowOff>70816</xdr:rowOff>
    </xdr:from>
    <xdr:to>
      <xdr:col>1</xdr:col>
      <xdr:colOff>220525</xdr:colOff>
      <xdr:row>0</xdr:row>
      <xdr:rowOff>243457</xdr:rowOff>
    </xdr:to>
    <xdr:sp>
      <xdr:nvSpPr>
        <xdr:cNvPr id="2" name="文本框 1">
          <a:hlinkClick xmlns:r="http://schemas.openxmlformats.org/officeDocument/2006/relationships" r:id="rId1"/>
        </xdr:cNvPr>
        <xdr:cNvSpPr txBox="1"/>
      </xdr:nvSpPr>
      <xdr:spPr>
        <a:xfrm>
          <a:off x="74295" y="70485"/>
          <a:ext cx="831850" cy="17272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mc:AlternateContent xmlns:mc="http://schemas.openxmlformats.org/markup-compatibility/2006">
    <mc:Choice xmlns:a14="http://schemas.microsoft.com/office/drawing/2010/main" Requires="a14">
      <xdr:twoCellAnchor editAs="absolute">
        <xdr:from>
          <xdr:col>29</xdr:col>
          <xdr:colOff>104775</xdr:colOff>
          <xdr:row>0</xdr:row>
          <xdr:rowOff>28575</xdr:rowOff>
        </xdr:from>
        <xdr:to>
          <xdr:col>30</xdr:col>
          <xdr:colOff>457200</xdr:colOff>
          <xdr:row>0</xdr:row>
          <xdr:rowOff>276225</xdr:rowOff>
        </xdr:to>
        <xdr:sp macro="[0]!部门统计">
          <xdr:nvSpPr>
            <xdr:cNvPr id="7169" name="Button 1" hidden="1">
              <a:extLst>
                <a:ext uri="{63B3BB69-23CF-44E3-9099-C40C66FF867C}">
                  <a14:compatExt spid="_x0000_s7169"/>
                </a:ext>
              </a:extLst>
            </xdr:cNvPr>
            <xdr:cNvSpPr/>
          </xdr:nvSpPr>
          <xdr:spPr>
            <a:xfrm>
              <a:off x="19992975" y="28575"/>
              <a:ext cx="1038225" cy="247650"/>
            </a:xfrm>
            <a:prstGeom prst="rect">
              <a:avLst/>
            </a:prstGeom>
          </xdr:spPr>
          <xdr:txBody>
            <a:bodyPr vertOverflow="clip" wrap="square" lIns="27432" tIns="18288" rIns="27432" bIns="18288" anchor="ctr" upright="1"/>
            <a:lstStyle/>
            <a:p>
              <a:pPr algn="ctr"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部门统计</a:t>
              </a:r>
              <a:endParaRPr lang="zh-CN" altLang="en-US" sz="1100" b="0" i="0" u="none" strike="noStrike" baseline="0">
                <a:solidFill>
                  <a:srgbClr val="000000"/>
                </a:solidFill>
                <a:latin typeface="宋体" panose="02010600030101010101" pitchFamily="7" charset="-122"/>
                <a:ea typeface="宋体" panose="02010600030101010101" pitchFamily="7" charset="-122"/>
              </a:endParaRPr>
            </a:p>
          </xdr:txBody>
        </xdr:sp>
        <xdr:clientData fPrintsWithSheet="0"/>
      </xdr:twoCellAnchor>
    </mc:Choice>
    <mc:Fallback/>
  </mc:AlternateContent>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0</xdr:col>
      <xdr:colOff>32844</xdr:colOff>
      <xdr:row>0</xdr:row>
      <xdr:rowOff>45983</xdr:rowOff>
    </xdr:from>
    <xdr:to>
      <xdr:col>0</xdr:col>
      <xdr:colOff>675782</xdr:colOff>
      <xdr:row>0</xdr:row>
      <xdr:rowOff>218624</xdr:rowOff>
    </xdr:to>
    <xdr:sp>
      <xdr:nvSpPr>
        <xdr:cNvPr id="2" name="文本框 1">
          <a:hlinkClick xmlns:r="http://schemas.openxmlformats.org/officeDocument/2006/relationships" r:id="rId1"/>
        </xdr:cNvPr>
        <xdr:cNvSpPr txBox="1"/>
      </xdr:nvSpPr>
      <xdr:spPr>
        <a:xfrm>
          <a:off x="32385" y="45720"/>
          <a:ext cx="643255" cy="17272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900">
              <a:solidFill>
                <a:schemeClr val="bg1"/>
              </a:solidFill>
            </a:rPr>
            <a:t>返回菜单</a:t>
          </a:r>
          <a:endParaRPr lang="zh-CN" altLang="en-US" sz="900">
            <a:solidFill>
              <a:schemeClr val="bg1"/>
            </a:solidFill>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3"/>
  <sheetViews>
    <sheetView showGridLines="0" showRowColHeaders="0" tabSelected="1" zoomScale="85" zoomScaleNormal="85" workbookViewId="0">
      <selection activeCell="Z16" sqref="Z16"/>
    </sheetView>
  </sheetViews>
  <sheetFormatPr defaultColWidth="9" defaultRowHeight="16.5"/>
  <cols>
    <col min="1" max="1" width="1.5" style="4" customWidth="1"/>
    <col min="2" max="2" width="9.125" style="5" customWidth="1"/>
    <col min="3" max="3" width="9.125" style="4" customWidth="1"/>
    <col min="4" max="4" width="9.125" style="5" customWidth="1"/>
    <col min="5" max="5" width="9.125" style="4" customWidth="1"/>
    <col min="6" max="6" width="9.125" style="5" customWidth="1"/>
    <col min="7" max="7" width="9.125" style="4" customWidth="1"/>
    <col min="8" max="8" width="9.125" style="5" customWidth="1"/>
    <col min="9" max="13" width="9.125" style="4" customWidth="1"/>
    <col min="14" max="16384" width="9" style="4"/>
  </cols>
  <sheetData>
    <row r="1" ht="15.75" customHeight="1" spans="1:9">
      <c r="A1" s="40"/>
      <c r="B1" s="41"/>
      <c r="C1" s="40"/>
      <c r="D1" s="41"/>
      <c r="E1" s="40"/>
      <c r="F1" s="41"/>
      <c r="G1" s="40"/>
      <c r="H1" s="41"/>
      <c r="I1" s="40"/>
    </row>
    <row r="2" ht="15.75" customHeight="1" spans="1:9">
      <c r="A2" s="40"/>
      <c r="B2" s="41"/>
      <c r="C2" s="40"/>
      <c r="D2" s="41"/>
      <c r="E2" s="40"/>
      <c r="F2" s="41"/>
      <c r="G2" s="40"/>
      <c r="H2" s="41"/>
      <c r="I2" s="40"/>
    </row>
    <row r="3" ht="15.75" customHeight="1" spans="1:9">
      <c r="A3" s="40"/>
      <c r="B3" s="41"/>
      <c r="C3" s="40"/>
      <c r="D3" s="41"/>
      <c r="E3" s="40"/>
      <c r="F3" s="41"/>
      <c r="G3" s="40"/>
      <c r="H3" s="41"/>
      <c r="I3" s="40"/>
    </row>
    <row r="4" ht="15.75" customHeight="1" spans="1:9">
      <c r="A4" s="40"/>
      <c r="B4" s="41"/>
      <c r="C4" s="40"/>
      <c r="D4" s="41"/>
      <c r="E4" s="40"/>
      <c r="F4" s="41"/>
      <c r="G4" s="40"/>
      <c r="H4" s="41"/>
      <c r="I4" s="40"/>
    </row>
    <row r="5" s="40" customFormat="1" ht="6.75" customHeight="1" spans="2:8">
      <c r="B5" s="41"/>
      <c r="D5" s="41"/>
      <c r="F5" s="41"/>
      <c r="H5" s="41"/>
    </row>
    <row r="6" s="40" customFormat="1" ht="12.75" customHeight="1" spans="2:8">
      <c r="B6" s="42"/>
      <c r="C6" s="43"/>
      <c r="D6" s="42"/>
      <c r="E6" s="43"/>
      <c r="F6" s="42"/>
      <c r="G6" s="43"/>
      <c r="H6" s="41"/>
    </row>
    <row r="7" ht="15.75" customHeight="1" spans="1:9">
      <c r="A7" s="40"/>
      <c r="B7" s="41"/>
      <c r="C7" s="40"/>
      <c r="D7" s="41"/>
      <c r="E7" s="40"/>
      <c r="F7" s="41"/>
      <c r="G7" s="40"/>
      <c r="H7" s="41"/>
      <c r="I7" s="40"/>
    </row>
    <row r="8" ht="15.75" customHeight="1" spans="1:11">
      <c r="A8" s="44"/>
      <c r="B8" s="45"/>
      <c r="C8" s="46"/>
      <c r="D8" s="45"/>
      <c r="E8" s="46"/>
      <c r="F8" s="45"/>
      <c r="G8" s="46"/>
      <c r="H8" s="45"/>
      <c r="I8" s="46"/>
      <c r="J8" s="49"/>
      <c r="K8" s="50"/>
    </row>
    <row r="9" ht="15.75" customHeight="1" spans="1:11">
      <c r="A9" s="44"/>
      <c r="B9" s="45"/>
      <c r="C9" s="46"/>
      <c r="D9" s="45"/>
      <c r="E9" s="46"/>
      <c r="F9" s="45"/>
      <c r="G9" s="46"/>
      <c r="H9" s="45"/>
      <c r="I9" s="46"/>
      <c r="J9" s="49"/>
      <c r="K9" s="50"/>
    </row>
    <row r="10" ht="15.75" customHeight="1" spans="1:11">
      <c r="A10" s="44"/>
      <c r="B10" s="47"/>
      <c r="C10" s="44"/>
      <c r="D10" s="47"/>
      <c r="E10" s="44"/>
      <c r="F10" s="47"/>
      <c r="G10" s="44"/>
      <c r="H10" s="47"/>
      <c r="I10" s="44"/>
      <c r="J10" s="50"/>
      <c r="K10" s="50"/>
    </row>
    <row r="11" ht="15.75" customHeight="1" spans="1:11">
      <c r="A11" s="44"/>
      <c r="B11" s="48"/>
      <c r="C11" s="44"/>
      <c r="D11" s="48"/>
      <c r="E11" s="44"/>
      <c r="F11" s="48"/>
      <c r="G11" s="44"/>
      <c r="H11" s="48"/>
      <c r="I11" s="44"/>
      <c r="J11" s="50"/>
      <c r="K11" s="50"/>
    </row>
    <row r="12" ht="18.75" customHeight="1" spans="1:11">
      <c r="A12" s="44"/>
      <c r="B12" s="47"/>
      <c r="C12" s="44"/>
      <c r="D12" s="47"/>
      <c r="E12" s="44"/>
      <c r="F12" s="47"/>
      <c r="G12" s="44"/>
      <c r="H12" s="47"/>
      <c r="I12" s="44"/>
      <c r="J12" s="50"/>
      <c r="K12" s="50"/>
    </row>
    <row r="13" s="40" customFormat="1" ht="6" customHeight="1" spans="1:11">
      <c r="A13" s="44"/>
      <c r="B13" s="48"/>
      <c r="C13" s="44"/>
      <c r="D13" s="48"/>
      <c r="E13" s="44"/>
      <c r="F13" s="48"/>
      <c r="G13" s="44"/>
      <c r="H13" s="48"/>
      <c r="I13" s="44"/>
      <c r="J13" s="44"/>
      <c r="K13" s="44"/>
    </row>
    <row r="14" ht="6" customHeight="1" spans="1:11">
      <c r="A14" s="44"/>
      <c r="B14" s="47"/>
      <c r="C14" s="44"/>
      <c r="D14" s="47"/>
      <c r="E14" s="44"/>
      <c r="F14" s="47"/>
      <c r="G14" s="44"/>
      <c r="H14" s="47"/>
      <c r="I14" s="44"/>
      <c r="J14" s="50"/>
      <c r="K14" s="50"/>
    </row>
    <row r="15" ht="15.75" customHeight="1" spans="1:11">
      <c r="A15" s="44"/>
      <c r="B15" s="47"/>
      <c r="C15" s="44"/>
      <c r="D15" s="47"/>
      <c r="E15" s="44"/>
      <c r="F15" s="47"/>
      <c r="G15" s="44"/>
      <c r="H15" s="47"/>
      <c r="I15" s="44"/>
      <c r="J15" s="50"/>
      <c r="K15" s="50"/>
    </row>
    <row r="16" ht="15.75" customHeight="1" spans="1:11">
      <c r="A16" s="44"/>
      <c r="B16" s="47"/>
      <c r="C16" s="44"/>
      <c r="D16" s="47"/>
      <c r="E16" s="44"/>
      <c r="F16" s="47"/>
      <c r="G16" s="44"/>
      <c r="H16" s="47"/>
      <c r="I16" s="44"/>
      <c r="J16" s="50"/>
      <c r="K16" s="50"/>
    </row>
    <row r="17" ht="15.75" customHeight="1" spans="1:9">
      <c r="A17" s="40"/>
      <c r="B17" s="41"/>
      <c r="C17" s="40"/>
      <c r="D17" s="41"/>
      <c r="E17" s="40"/>
      <c r="F17" s="41"/>
      <c r="G17" s="40"/>
      <c r="H17" s="41"/>
      <c r="I17" s="40"/>
    </row>
    <row r="18" ht="15.75" customHeight="1" spans="1:7">
      <c r="A18" s="40"/>
      <c r="B18" s="41"/>
      <c r="C18" s="40"/>
      <c r="D18" s="41"/>
      <c r="E18" s="40"/>
      <c r="F18" s="41"/>
      <c r="G18" s="40"/>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sheetData>
  <sheetProtection algorithmName="SHA-512" hashValue="5HfgJK+ChLno53ia6Nwkf8ELGe4YZVYUwuU4WMQkHi2XEowNmKEKMSzzgiC/fOmevdpHXPkHaFJ66VXxyXIm2g==" saltValue="NOpXY1Fwv1n40i1cJZoU/A==" spinCount="100000" sheet="1" objects="1" scenarios="1"/>
  <pageMargins left="0.699305555555556" right="0.699305555555556"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32"/>
  <sheetViews>
    <sheetView showGridLines="0" zoomScale="115" zoomScaleNormal="115" workbookViewId="0">
      <selection activeCell="A1" sqref="A1:I1"/>
    </sheetView>
  </sheetViews>
  <sheetFormatPr defaultColWidth="9" defaultRowHeight="16.5"/>
  <cols>
    <col min="1" max="1" width="9" style="26"/>
    <col min="2" max="4" width="9" style="24"/>
    <col min="5" max="6" width="11" style="24" customWidth="1"/>
    <col min="7" max="7" width="12.5" style="24" customWidth="1"/>
    <col min="8" max="8" width="20.5" style="26" customWidth="1"/>
    <col min="9" max="9" width="33.375" style="24" customWidth="1"/>
    <col min="10" max="16384" width="9" style="1"/>
  </cols>
  <sheetData>
    <row r="1" ht="26.25" customHeight="1" spans="1:10">
      <c r="A1" s="27" t="s">
        <v>0</v>
      </c>
      <c r="B1" s="27"/>
      <c r="C1" s="27"/>
      <c r="D1" s="27"/>
      <c r="E1" s="27"/>
      <c r="F1" s="27"/>
      <c r="G1" s="27"/>
      <c r="H1" s="27"/>
      <c r="I1" s="39"/>
      <c r="J1" s="25"/>
    </row>
    <row r="2" spans="1:10">
      <c r="A2" s="28" t="s">
        <v>1</v>
      </c>
      <c r="B2" s="29" t="s">
        <v>2</v>
      </c>
      <c r="C2" s="30" t="s">
        <v>3</v>
      </c>
      <c r="D2" s="31" t="s">
        <v>4</v>
      </c>
      <c r="E2" s="31" t="s">
        <v>5</v>
      </c>
      <c r="F2" s="32" t="s">
        <v>6</v>
      </c>
      <c r="G2" s="32" t="s">
        <v>7</v>
      </c>
      <c r="H2" s="33" t="s">
        <v>8</v>
      </c>
      <c r="I2" s="30" t="s">
        <v>9</v>
      </c>
      <c r="J2" s="25"/>
    </row>
    <row r="3" spans="1:9">
      <c r="A3" s="34" t="s">
        <v>10</v>
      </c>
      <c r="B3" s="35" t="s">
        <v>11</v>
      </c>
      <c r="C3" s="9" t="s">
        <v>12</v>
      </c>
      <c r="D3" s="36" t="s">
        <v>13</v>
      </c>
      <c r="E3" s="9" t="s">
        <v>14</v>
      </c>
      <c r="F3" s="36">
        <v>2000</v>
      </c>
      <c r="G3" s="37">
        <v>40330</v>
      </c>
      <c r="H3" s="34" t="s">
        <v>15</v>
      </c>
      <c r="I3" s="9" t="s">
        <v>16</v>
      </c>
    </row>
    <row r="4" spans="1:9">
      <c r="A4" s="34" t="s">
        <v>17</v>
      </c>
      <c r="B4" s="35" t="s">
        <v>18</v>
      </c>
      <c r="C4" s="9" t="s">
        <v>12</v>
      </c>
      <c r="D4" s="36" t="s">
        <v>13</v>
      </c>
      <c r="E4" s="9" t="s">
        <v>14</v>
      </c>
      <c r="F4" s="36">
        <v>2000</v>
      </c>
      <c r="G4" s="37">
        <v>40422</v>
      </c>
      <c r="H4" s="34" t="s">
        <v>19</v>
      </c>
      <c r="I4" s="9" t="s">
        <v>20</v>
      </c>
    </row>
    <row r="5" spans="1:9">
      <c r="A5" s="34" t="s">
        <v>21</v>
      </c>
      <c r="B5" s="35" t="s">
        <v>22</v>
      </c>
      <c r="C5" s="9" t="s">
        <v>23</v>
      </c>
      <c r="D5" s="36" t="s">
        <v>24</v>
      </c>
      <c r="E5" s="9" t="s">
        <v>25</v>
      </c>
      <c r="F5" s="36">
        <v>2500</v>
      </c>
      <c r="G5" s="37">
        <v>40665</v>
      </c>
      <c r="H5" s="34" t="s">
        <v>26</v>
      </c>
      <c r="I5" s="9" t="s">
        <v>27</v>
      </c>
    </row>
    <row r="6" spans="1:9">
      <c r="A6" s="34" t="s">
        <v>28</v>
      </c>
      <c r="B6" s="35" t="s">
        <v>29</v>
      </c>
      <c r="C6" s="9" t="s">
        <v>23</v>
      </c>
      <c r="D6" s="36" t="s">
        <v>24</v>
      </c>
      <c r="E6" s="9" t="s">
        <v>30</v>
      </c>
      <c r="F6" s="36">
        <v>2500</v>
      </c>
      <c r="G6" s="37">
        <v>40057</v>
      </c>
      <c r="H6" s="34" t="s">
        <v>31</v>
      </c>
      <c r="I6" s="9" t="s">
        <v>32</v>
      </c>
    </row>
    <row r="7" spans="1:9">
      <c r="A7" s="34" t="s">
        <v>33</v>
      </c>
      <c r="B7" s="35" t="s">
        <v>34</v>
      </c>
      <c r="C7" s="9" t="s">
        <v>35</v>
      </c>
      <c r="D7" s="36" t="s">
        <v>36</v>
      </c>
      <c r="E7" s="9" t="s">
        <v>37</v>
      </c>
      <c r="F7" s="36">
        <v>2500</v>
      </c>
      <c r="G7" s="37">
        <v>42736</v>
      </c>
      <c r="H7" s="34" t="s">
        <v>38</v>
      </c>
      <c r="I7" s="9" t="s">
        <v>39</v>
      </c>
    </row>
    <row r="8" spans="1:9">
      <c r="A8" s="34" t="s">
        <v>40</v>
      </c>
      <c r="B8" s="35" t="s">
        <v>41</v>
      </c>
      <c r="C8" s="9" t="s">
        <v>35</v>
      </c>
      <c r="D8" s="36" t="s">
        <v>36</v>
      </c>
      <c r="E8" s="9" t="s">
        <v>37</v>
      </c>
      <c r="F8" s="36">
        <v>2500</v>
      </c>
      <c r="G8" s="37">
        <v>42163</v>
      </c>
      <c r="H8" s="34" t="s">
        <v>42</v>
      </c>
      <c r="I8" s="9" t="s">
        <v>43</v>
      </c>
    </row>
    <row r="9" spans="1:9">
      <c r="A9" s="34" t="s">
        <v>44</v>
      </c>
      <c r="B9" s="35" t="s">
        <v>45</v>
      </c>
      <c r="C9" s="9" t="s">
        <v>46</v>
      </c>
      <c r="D9" s="36" t="s">
        <v>47</v>
      </c>
      <c r="E9" s="9" t="s">
        <v>48</v>
      </c>
      <c r="F9" s="36">
        <v>2500</v>
      </c>
      <c r="G9" s="37">
        <v>41403</v>
      </c>
      <c r="H9" s="34" t="s">
        <v>49</v>
      </c>
      <c r="I9" s="9" t="s">
        <v>50</v>
      </c>
    </row>
    <row r="10" spans="1:9">
      <c r="A10" s="34" t="s">
        <v>51</v>
      </c>
      <c r="B10" s="35" t="s">
        <v>52</v>
      </c>
      <c r="C10" s="9" t="s">
        <v>46</v>
      </c>
      <c r="D10" s="36" t="s">
        <v>47</v>
      </c>
      <c r="E10" s="9" t="s">
        <v>48</v>
      </c>
      <c r="F10" s="36">
        <v>2500</v>
      </c>
      <c r="G10" s="37">
        <v>41065</v>
      </c>
      <c r="H10" s="34" t="s">
        <v>53</v>
      </c>
      <c r="I10" s="9" t="s">
        <v>54</v>
      </c>
    </row>
    <row r="11" spans="1:9">
      <c r="A11" s="34" t="s">
        <v>55</v>
      </c>
      <c r="B11" s="35" t="s">
        <v>56</v>
      </c>
      <c r="C11" s="9" t="s">
        <v>57</v>
      </c>
      <c r="D11" s="36" t="s">
        <v>58</v>
      </c>
      <c r="E11" s="9" t="s">
        <v>59</v>
      </c>
      <c r="F11" s="36">
        <v>2500</v>
      </c>
      <c r="G11" s="37">
        <v>42622</v>
      </c>
      <c r="H11" s="34" t="s">
        <v>60</v>
      </c>
      <c r="I11" s="9" t="s">
        <v>61</v>
      </c>
    </row>
    <row r="12" spans="1:9">
      <c r="A12" s="34" t="s">
        <v>62</v>
      </c>
      <c r="B12" s="35" t="s">
        <v>63</v>
      </c>
      <c r="C12" s="9" t="s">
        <v>57</v>
      </c>
      <c r="D12" s="36" t="s">
        <v>58</v>
      </c>
      <c r="E12" s="9" t="s">
        <v>59</v>
      </c>
      <c r="F12" s="36">
        <v>2500</v>
      </c>
      <c r="G12" s="37">
        <v>42716</v>
      </c>
      <c r="H12" s="34" t="s">
        <v>64</v>
      </c>
      <c r="I12" s="9" t="s">
        <v>65</v>
      </c>
    </row>
    <row r="13" spans="1:9">
      <c r="A13" s="34" t="s">
        <v>66</v>
      </c>
      <c r="B13" s="35" t="s">
        <v>67</v>
      </c>
      <c r="C13" s="9" t="s">
        <v>68</v>
      </c>
      <c r="D13" s="36" t="s">
        <v>69</v>
      </c>
      <c r="E13" s="9" t="s">
        <v>70</v>
      </c>
      <c r="F13" s="36">
        <v>3000</v>
      </c>
      <c r="G13" s="37">
        <v>41334</v>
      </c>
      <c r="H13" s="34" t="s">
        <v>71</v>
      </c>
      <c r="I13" s="9" t="s">
        <v>72</v>
      </c>
    </row>
    <row r="14" spans="1:9">
      <c r="A14" s="34"/>
      <c r="B14" s="36"/>
      <c r="C14" s="9"/>
      <c r="D14" s="36"/>
      <c r="E14" s="9"/>
      <c r="F14" s="36"/>
      <c r="G14" s="9"/>
      <c r="H14" s="34"/>
      <c r="I14" s="9"/>
    </row>
    <row r="15" spans="1:9">
      <c r="A15" s="34"/>
      <c r="B15" s="36"/>
      <c r="C15" s="9"/>
      <c r="D15" s="36"/>
      <c r="E15" s="9"/>
      <c r="F15" s="36"/>
      <c r="G15" s="9"/>
      <c r="H15" s="34"/>
      <c r="I15" s="9"/>
    </row>
    <row r="16" spans="1:9">
      <c r="A16" s="34"/>
      <c r="B16" s="36"/>
      <c r="C16" s="9"/>
      <c r="D16" s="36"/>
      <c r="E16" s="9"/>
      <c r="F16" s="36"/>
      <c r="G16" s="9"/>
      <c r="H16" s="34"/>
      <c r="I16" s="9"/>
    </row>
    <row r="17" spans="1:9">
      <c r="A17" s="34"/>
      <c r="B17" s="36"/>
      <c r="C17" s="9"/>
      <c r="D17" s="36"/>
      <c r="E17" s="9"/>
      <c r="F17" s="36"/>
      <c r="G17" s="9"/>
      <c r="H17" s="34"/>
      <c r="I17" s="9"/>
    </row>
    <row r="18" spans="1:9">
      <c r="A18" s="34"/>
      <c r="B18" s="36"/>
      <c r="C18" s="9"/>
      <c r="D18" s="36"/>
      <c r="E18" s="9"/>
      <c r="F18" s="36"/>
      <c r="G18" s="9"/>
      <c r="H18" s="34"/>
      <c r="I18" s="9"/>
    </row>
    <row r="19" spans="1:9">
      <c r="A19" s="34"/>
      <c r="B19" s="36"/>
      <c r="C19" s="9"/>
      <c r="D19" s="36"/>
      <c r="E19" s="9"/>
      <c r="F19" s="36"/>
      <c r="G19" s="9"/>
      <c r="H19" s="34"/>
      <c r="I19" s="9"/>
    </row>
    <row r="20" spans="1:9">
      <c r="A20" s="34"/>
      <c r="B20" s="36"/>
      <c r="C20" s="9"/>
      <c r="D20" s="36"/>
      <c r="E20" s="9"/>
      <c r="F20" s="36"/>
      <c r="G20" s="9"/>
      <c r="H20" s="34"/>
      <c r="I20" s="9"/>
    </row>
    <row r="21" spans="1:9">
      <c r="A21" s="34"/>
      <c r="B21" s="36"/>
      <c r="C21" s="9"/>
      <c r="D21" s="36"/>
      <c r="E21" s="9"/>
      <c r="F21" s="36"/>
      <c r="G21" s="9"/>
      <c r="H21" s="34"/>
      <c r="I21" s="9"/>
    </row>
    <row r="22" spans="1:9">
      <c r="A22" s="34"/>
      <c r="B22" s="36"/>
      <c r="C22" s="9"/>
      <c r="D22" s="36"/>
      <c r="E22" s="9"/>
      <c r="F22" s="36"/>
      <c r="G22" s="9"/>
      <c r="H22" s="34"/>
      <c r="I22" s="9"/>
    </row>
    <row r="23" spans="1:9">
      <c r="A23" s="34"/>
      <c r="B23" s="36"/>
      <c r="C23" s="9"/>
      <c r="D23" s="36"/>
      <c r="E23" s="9"/>
      <c r="F23" s="36"/>
      <c r="G23" s="9"/>
      <c r="H23" s="34"/>
      <c r="I23" s="9"/>
    </row>
    <row r="24" spans="1:9">
      <c r="A24" s="34"/>
      <c r="B24" s="36"/>
      <c r="C24" s="9"/>
      <c r="D24" s="36"/>
      <c r="E24" s="9"/>
      <c r="F24" s="36"/>
      <c r="G24" s="9"/>
      <c r="H24" s="34"/>
      <c r="I24" s="9"/>
    </row>
    <row r="25" spans="1:9">
      <c r="A25" s="34"/>
      <c r="B25" s="36"/>
      <c r="C25" s="9"/>
      <c r="D25" s="36"/>
      <c r="E25" s="9"/>
      <c r="F25" s="36"/>
      <c r="G25" s="9"/>
      <c r="H25" s="34"/>
      <c r="I25" s="9"/>
    </row>
    <row r="26" spans="1:9">
      <c r="A26" s="34"/>
      <c r="B26" s="36"/>
      <c r="C26" s="9"/>
      <c r="D26" s="36"/>
      <c r="E26" s="9"/>
      <c r="F26" s="36"/>
      <c r="G26" s="9"/>
      <c r="H26" s="34"/>
      <c r="I26" s="9"/>
    </row>
    <row r="27" spans="1:9">
      <c r="A27" s="34"/>
      <c r="B27" s="36"/>
      <c r="C27" s="9"/>
      <c r="D27" s="36"/>
      <c r="E27" s="9"/>
      <c r="F27" s="36"/>
      <c r="G27" s="9"/>
      <c r="H27" s="34"/>
      <c r="I27" s="9"/>
    </row>
    <row r="28" spans="1:9">
      <c r="A28" s="34"/>
      <c r="B28" s="36"/>
      <c r="C28" s="9"/>
      <c r="D28" s="36"/>
      <c r="E28" s="9"/>
      <c r="F28" s="36"/>
      <c r="G28" s="9"/>
      <c r="H28" s="34"/>
      <c r="I28" s="9"/>
    </row>
    <row r="29" spans="1:9">
      <c r="A29" s="34"/>
      <c r="B29" s="36"/>
      <c r="C29" s="9"/>
      <c r="D29" s="36"/>
      <c r="E29" s="9"/>
      <c r="F29" s="36"/>
      <c r="G29" s="9"/>
      <c r="H29" s="34"/>
      <c r="I29" s="9"/>
    </row>
    <row r="30" spans="1:9">
      <c r="A30" s="34"/>
      <c r="B30" s="36"/>
      <c r="C30" s="9"/>
      <c r="D30" s="36"/>
      <c r="E30" s="9"/>
      <c r="F30" s="36"/>
      <c r="G30" s="9"/>
      <c r="H30" s="34"/>
      <c r="I30" s="9"/>
    </row>
    <row r="31" spans="2:6">
      <c r="B31" s="38"/>
      <c r="F31" s="38"/>
    </row>
    <row r="32" spans="2:6">
      <c r="B32" s="38"/>
      <c r="F32" s="38"/>
    </row>
  </sheetData>
  <autoFilter ref="A2:I13"/>
  <mergeCells count="1">
    <mergeCell ref="A1:I1"/>
  </mergeCells>
  <conditionalFormatting sqref="A3:I1165">
    <cfRule type="expression" dxfId="0" priority="1">
      <formula>MOD(ROW(),2)=0</formula>
    </cfRule>
  </conditionalFormatting>
  <pageMargins left="0.699305555555556" right="0.699305555555556"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F152"/>
  <sheetViews>
    <sheetView showGridLines="0" workbookViewId="0">
      <selection activeCell="A1" sqref="A1:AE1"/>
    </sheetView>
  </sheetViews>
  <sheetFormatPr defaultColWidth="9" defaultRowHeight="16.5"/>
  <cols>
    <col min="1" max="1" width="6.5" style="24" customWidth="1"/>
    <col min="2" max="2" width="6" style="24" customWidth="1"/>
    <col min="3" max="3" width="7.125" style="24" customWidth="1"/>
    <col min="4" max="4" width="9" style="24" customWidth="1"/>
    <col min="5" max="5" width="11" style="24" customWidth="1"/>
    <col min="6" max="6" width="9" style="24"/>
    <col min="7" max="7" width="6.25" style="24" customWidth="1"/>
    <col min="8" max="12" width="9.125" style="24" customWidth="1"/>
    <col min="13" max="16" width="3" style="24" customWidth="1"/>
    <col min="17" max="19" width="5.375" style="24" customWidth="1"/>
    <col min="20" max="22" width="7.25" style="24" customWidth="1"/>
    <col min="23" max="25" width="9.125" style="24" customWidth="1"/>
    <col min="26" max="28" width="7.25" style="24" customWidth="1"/>
    <col min="29" max="30" width="9.125" style="24" customWidth="1"/>
    <col min="31" max="31" width="8.375" style="24" customWidth="1"/>
    <col min="32" max="16384" width="9" style="1"/>
  </cols>
  <sheetData>
    <row r="1" ht="30.75" customHeight="1" spans="1:32">
      <c r="A1" s="6" t="s">
        <v>73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25"/>
    </row>
    <row r="2" ht="67.5" spans="1:32">
      <c r="A2" s="8" t="s">
        <v>1</v>
      </c>
      <c r="B2" s="8" t="s">
        <v>2</v>
      </c>
      <c r="C2" s="8" t="s">
        <v>3</v>
      </c>
      <c r="D2" s="8" t="s">
        <v>4</v>
      </c>
      <c r="E2" s="8" t="s">
        <v>5</v>
      </c>
      <c r="F2" s="8" t="s">
        <v>74</v>
      </c>
      <c r="G2" s="8" t="s">
        <v>6</v>
      </c>
      <c r="H2" s="8" t="s">
        <v>75</v>
      </c>
      <c r="I2" s="12" t="s">
        <v>76</v>
      </c>
      <c r="J2" s="12" t="s">
        <v>77</v>
      </c>
      <c r="K2" s="12" t="s">
        <v>78</v>
      </c>
      <c r="L2" s="12" t="s">
        <v>79</v>
      </c>
      <c r="M2" s="13" t="s">
        <v>80</v>
      </c>
      <c r="N2" s="13" t="s">
        <v>81</v>
      </c>
      <c r="O2" s="13" t="s">
        <v>82</v>
      </c>
      <c r="P2" s="13" t="s">
        <v>83</v>
      </c>
      <c r="Q2" s="12" t="s">
        <v>84</v>
      </c>
      <c r="R2" s="12" t="s">
        <v>85</v>
      </c>
      <c r="S2" s="12" t="s">
        <v>86</v>
      </c>
      <c r="T2" s="12" t="s">
        <v>87</v>
      </c>
      <c r="U2" s="12" t="s">
        <v>88</v>
      </c>
      <c r="V2" s="12" t="s">
        <v>89</v>
      </c>
      <c r="W2" s="12" t="s">
        <v>90</v>
      </c>
      <c r="X2" s="12" t="s">
        <v>91</v>
      </c>
      <c r="Y2" s="12" t="s">
        <v>92</v>
      </c>
      <c r="Z2" s="12" t="s">
        <v>93</v>
      </c>
      <c r="AA2" s="12" t="s">
        <v>94</v>
      </c>
      <c r="AB2" s="12" t="s">
        <v>95</v>
      </c>
      <c r="AC2" s="12" t="s">
        <v>96</v>
      </c>
      <c r="AD2" s="12" t="s">
        <v>97</v>
      </c>
      <c r="AE2" s="14" t="s">
        <v>98</v>
      </c>
      <c r="AF2" s="25"/>
    </row>
    <row r="3" ht="21.75" customHeight="1" spans="1:31">
      <c r="A3" s="9" t="str">
        <f>INDEX(员工资料!A:A,MATCH(B3,员工资料!B:B,0))</f>
        <v>00325</v>
      </c>
      <c r="B3" s="10" t="s">
        <v>11</v>
      </c>
      <c r="C3" s="9" t="str">
        <f>VLOOKUP(B3,员工资料!B:E,2,0)</f>
        <v>销售部</v>
      </c>
      <c r="D3" s="9" t="str">
        <f>VLOOKUP(B3,员工资料!B:E,3,0)</f>
        <v>办公二区</v>
      </c>
      <c r="E3" s="9" t="str">
        <f>VLOOKUP(B3,员工资料!B:E,4,0)</f>
        <v>销售员</v>
      </c>
      <c r="F3" s="9" t="s">
        <v>99</v>
      </c>
      <c r="G3" s="9">
        <f>VLOOKUP(B3,员工资料!B:F,5,0)</f>
        <v>2000</v>
      </c>
      <c r="H3" s="9">
        <v>0</v>
      </c>
      <c r="I3" s="9">
        <v>17.5</v>
      </c>
      <c r="J3" s="9">
        <v>23.33</v>
      </c>
      <c r="K3" s="9">
        <v>35</v>
      </c>
      <c r="L3" s="9">
        <v>22</v>
      </c>
      <c r="M3" s="9">
        <v>0</v>
      </c>
      <c r="N3" s="9">
        <v>0</v>
      </c>
      <c r="O3" s="9">
        <v>0</v>
      </c>
      <c r="P3" s="9">
        <v>0</v>
      </c>
      <c r="Q3" s="9">
        <v>60</v>
      </c>
      <c r="R3" s="9">
        <v>70</v>
      </c>
      <c r="S3" s="9">
        <v>8</v>
      </c>
      <c r="T3" s="9">
        <f>Q3*I3</f>
        <v>1050</v>
      </c>
      <c r="U3" s="9">
        <f>R3*J3</f>
        <v>1633.1</v>
      </c>
      <c r="V3" s="9">
        <f>S3*K3</f>
        <v>280</v>
      </c>
      <c r="W3" s="9">
        <f>V3+U3+T3+G3</f>
        <v>4963.1</v>
      </c>
      <c r="X3" s="9">
        <v>0</v>
      </c>
      <c r="Y3" s="9">
        <v>0</v>
      </c>
      <c r="Z3" s="9">
        <v>0</v>
      </c>
      <c r="AA3" s="9">
        <v>0</v>
      </c>
      <c r="AB3" s="9">
        <v>0</v>
      </c>
      <c r="AC3" s="9">
        <f>(W3&gt;3500)*IF((W3-3500)&lt;=1500,(W3-3500)*0.03,IF((W3-3500)&lt;=4500,(W3-3500)*0.1-105,IF((W3-3500)&lt;=9000,(W3-3500)*0.2-555,IF((W3-3500)&lt;=35000,(W3-3500)*0.25-1005,IF((W3-3500)&lt;=55000,(W3-3500)*0.3-2755,IF((W3-3500)&lt;=80000,(W3-3500)*0.35-5505,(W3-3500)*0.45-13505))))))</f>
        <v>43.893</v>
      </c>
      <c r="AD3" s="9">
        <f>W3-AC3</f>
        <v>4919.207</v>
      </c>
      <c r="AE3" s="9"/>
    </row>
    <row r="4" ht="21.75" customHeight="1" spans="1:31">
      <c r="A4" s="9" t="str">
        <f>INDEX(员工资料!A:A,MATCH(B4,员工资料!B:B,0))</f>
        <v>00336</v>
      </c>
      <c r="B4" s="10" t="s">
        <v>18</v>
      </c>
      <c r="C4" s="9" t="str">
        <f>VLOOKUP(B4,员工资料!B:E,2,0)</f>
        <v>销售部</v>
      </c>
      <c r="D4" s="9" t="str">
        <f>VLOOKUP(B4,员工资料!B:E,3,0)</f>
        <v>办公二区</v>
      </c>
      <c r="E4" s="9" t="str">
        <f>VLOOKUP(B4,员工资料!B:E,4,0)</f>
        <v>销售员</v>
      </c>
      <c r="F4" s="9" t="s">
        <v>99</v>
      </c>
      <c r="G4" s="9">
        <f>VLOOKUP(B4,员工资料!B:F,5,0)</f>
        <v>2000</v>
      </c>
      <c r="H4" s="9">
        <v>0</v>
      </c>
      <c r="I4" s="9">
        <v>17.5</v>
      </c>
      <c r="J4" s="9">
        <v>23.33</v>
      </c>
      <c r="K4" s="9">
        <v>35</v>
      </c>
      <c r="L4" s="9">
        <v>25</v>
      </c>
      <c r="M4" s="9">
        <v>0</v>
      </c>
      <c r="N4" s="9">
        <v>0</v>
      </c>
      <c r="O4" s="9">
        <v>0</v>
      </c>
      <c r="P4" s="9">
        <v>0</v>
      </c>
      <c r="Q4" s="9">
        <v>62</v>
      </c>
      <c r="R4" s="9">
        <v>80</v>
      </c>
      <c r="S4" s="9">
        <v>8</v>
      </c>
      <c r="T4" s="9">
        <f t="shared" ref="T4:T13" si="0">Q4*I4</f>
        <v>1085</v>
      </c>
      <c r="U4" s="9">
        <f t="shared" ref="U4:U13" si="1">R4*J4</f>
        <v>1866.4</v>
      </c>
      <c r="V4" s="9">
        <f t="shared" ref="V4:V13" si="2">S4*K4</f>
        <v>280</v>
      </c>
      <c r="W4" s="9">
        <f t="shared" ref="W4:W13" si="3">V4+U4+T4+G4</f>
        <v>5231.4</v>
      </c>
      <c r="X4" s="9">
        <v>0</v>
      </c>
      <c r="Y4" s="9">
        <v>0</v>
      </c>
      <c r="Z4" s="9">
        <v>0</v>
      </c>
      <c r="AA4" s="9">
        <v>0</v>
      </c>
      <c r="AB4" s="9">
        <v>0</v>
      </c>
      <c r="AC4" s="9">
        <f t="shared" ref="AC4:AC13" si="4">(W4&gt;3500)*IF((W4-3500)&lt;=1500,(W4-3500)*0.03,IF((W4-3500)&lt;=4500,(W4-3500)*0.1-105,IF((W4-3500)&lt;=9000,(W4-3500)*0.2-555,IF((W4-3500)&lt;=35000,(W4-3500)*0.25-1005,IF((W4-3500)&lt;=55000,(W4-3500)*0.3-2755,IF((W4-3500)&lt;=80000,(W4-3500)*0.35-5505,(W4-3500)*0.45-13505))))))</f>
        <v>68.14</v>
      </c>
      <c r="AD4" s="9">
        <f t="shared" ref="AD4:AD13" si="5">W4-AC4</f>
        <v>5163.26</v>
      </c>
      <c r="AE4" s="9"/>
    </row>
    <row r="5" ht="21.75" customHeight="1" spans="1:31">
      <c r="A5" s="9" t="str">
        <f>INDEX(员工资料!A:A,MATCH(B5,员工资料!B:B,0))</f>
        <v>00339</v>
      </c>
      <c r="B5" s="10" t="s">
        <v>22</v>
      </c>
      <c r="C5" s="9" t="str">
        <f>VLOOKUP(B5,员工资料!B:E,2,0)</f>
        <v>生产部</v>
      </c>
      <c r="D5" s="9" t="str">
        <f>VLOOKUP(B5,员工资料!B:E,3,0)</f>
        <v>一车间</v>
      </c>
      <c r="E5" s="9" t="str">
        <f>VLOOKUP(B5,员工资料!B:E,4,0)</f>
        <v>冲压操作工</v>
      </c>
      <c r="F5" s="9" t="s">
        <v>99</v>
      </c>
      <c r="G5" s="9">
        <f>VLOOKUP(B5,员工资料!B:F,5,0)</f>
        <v>2500</v>
      </c>
      <c r="H5" s="9">
        <v>0</v>
      </c>
      <c r="I5" s="9">
        <v>17.5</v>
      </c>
      <c r="J5" s="9">
        <v>23.33</v>
      </c>
      <c r="K5" s="9">
        <v>35</v>
      </c>
      <c r="L5" s="9">
        <v>26</v>
      </c>
      <c r="M5" s="9">
        <v>0</v>
      </c>
      <c r="N5" s="9">
        <v>0</v>
      </c>
      <c r="O5" s="9">
        <v>0</v>
      </c>
      <c r="P5" s="9">
        <v>0</v>
      </c>
      <c r="Q5" s="9">
        <v>65</v>
      </c>
      <c r="R5" s="9">
        <v>80</v>
      </c>
      <c r="S5" s="9">
        <v>16</v>
      </c>
      <c r="T5" s="9">
        <f t="shared" si="0"/>
        <v>1137.5</v>
      </c>
      <c r="U5" s="9">
        <f t="shared" si="1"/>
        <v>1866.4</v>
      </c>
      <c r="V5" s="9">
        <f t="shared" si="2"/>
        <v>560</v>
      </c>
      <c r="W5" s="9">
        <f t="shared" si="3"/>
        <v>6063.9</v>
      </c>
      <c r="X5" s="9">
        <v>0</v>
      </c>
      <c r="Y5" s="9">
        <v>0</v>
      </c>
      <c r="Z5" s="9">
        <v>0</v>
      </c>
      <c r="AA5" s="9">
        <v>0</v>
      </c>
      <c r="AB5" s="9">
        <v>0</v>
      </c>
      <c r="AC5" s="9">
        <f t="shared" si="4"/>
        <v>151.39</v>
      </c>
      <c r="AD5" s="9">
        <f t="shared" si="5"/>
        <v>5912.51</v>
      </c>
      <c r="AE5" s="9"/>
    </row>
    <row r="6" ht="21.75" customHeight="1" spans="1:31">
      <c r="A6" s="9" t="str">
        <f>INDEX(员工资料!A:A,MATCH(B6,员工资料!B:B,0))</f>
        <v>00258</v>
      </c>
      <c r="B6" s="10" t="s">
        <v>29</v>
      </c>
      <c r="C6" s="9" t="str">
        <f>VLOOKUP(B6,员工资料!B:E,2,0)</f>
        <v>生产部</v>
      </c>
      <c r="D6" s="9" t="str">
        <f>VLOOKUP(B6,员工资料!B:E,3,0)</f>
        <v>一车间</v>
      </c>
      <c r="E6" s="9" t="str">
        <f>VLOOKUP(B6,员工资料!B:E,4,0)</f>
        <v>铣床操作工</v>
      </c>
      <c r="F6" s="9" t="s">
        <v>99</v>
      </c>
      <c r="G6" s="9">
        <f>VLOOKUP(B6,员工资料!B:F,5,0)</f>
        <v>2500</v>
      </c>
      <c r="H6" s="9">
        <v>0</v>
      </c>
      <c r="I6" s="9">
        <v>17.5</v>
      </c>
      <c r="J6" s="9">
        <v>23.33</v>
      </c>
      <c r="K6" s="9">
        <v>35</v>
      </c>
      <c r="L6" s="9">
        <v>30</v>
      </c>
      <c r="M6" s="9">
        <v>0</v>
      </c>
      <c r="N6" s="9">
        <v>0</v>
      </c>
      <c r="O6" s="9">
        <v>0</v>
      </c>
      <c r="P6" s="9">
        <v>0</v>
      </c>
      <c r="Q6" s="9">
        <v>68</v>
      </c>
      <c r="R6" s="9">
        <v>60</v>
      </c>
      <c r="S6" s="9">
        <v>8</v>
      </c>
      <c r="T6" s="9">
        <f t="shared" si="0"/>
        <v>1190</v>
      </c>
      <c r="U6" s="9">
        <f t="shared" si="1"/>
        <v>1399.8</v>
      </c>
      <c r="V6" s="9">
        <f t="shared" si="2"/>
        <v>280</v>
      </c>
      <c r="W6" s="9">
        <f t="shared" si="3"/>
        <v>5369.8</v>
      </c>
      <c r="X6" s="9">
        <v>0</v>
      </c>
      <c r="Y6" s="9">
        <v>0</v>
      </c>
      <c r="Z6" s="9">
        <v>0</v>
      </c>
      <c r="AA6" s="9">
        <v>0</v>
      </c>
      <c r="AB6" s="9">
        <v>0</v>
      </c>
      <c r="AC6" s="9">
        <f t="shared" si="4"/>
        <v>81.98</v>
      </c>
      <c r="AD6" s="9">
        <f t="shared" si="5"/>
        <v>5287.82</v>
      </c>
      <c r="AE6" s="9"/>
    </row>
    <row r="7" ht="21.75" customHeight="1" spans="1:31">
      <c r="A7" s="9" t="str">
        <f>INDEX(员工资料!A:A,MATCH(B7,员工资料!B:B,0))</f>
        <v>00659</v>
      </c>
      <c r="B7" s="10" t="s">
        <v>34</v>
      </c>
      <c r="C7" s="9" t="str">
        <f>VLOOKUP(B7,员工资料!B:E,2,0)</f>
        <v>后勤部</v>
      </c>
      <c r="D7" s="9" t="str">
        <f>VLOOKUP(B7,员工资料!B:E,3,0)</f>
        <v>三车间</v>
      </c>
      <c r="E7" s="9" t="str">
        <f>VLOOKUP(B7,员工资料!B:E,4,0)</f>
        <v>后勤工作</v>
      </c>
      <c r="F7" s="9" t="s">
        <v>99</v>
      </c>
      <c r="G7" s="9">
        <f>VLOOKUP(B7,员工资料!B:F,5,0)</f>
        <v>2500</v>
      </c>
      <c r="H7" s="9">
        <v>0</v>
      </c>
      <c r="I7" s="9">
        <v>17.5</v>
      </c>
      <c r="J7" s="9">
        <v>23.33</v>
      </c>
      <c r="K7" s="9">
        <v>35</v>
      </c>
      <c r="L7" s="9">
        <v>28</v>
      </c>
      <c r="M7" s="9">
        <v>0</v>
      </c>
      <c r="N7" s="9">
        <v>0</v>
      </c>
      <c r="O7" s="9">
        <v>0</v>
      </c>
      <c r="P7" s="9">
        <v>0</v>
      </c>
      <c r="Q7" s="9">
        <v>58</v>
      </c>
      <c r="R7" s="9">
        <v>50</v>
      </c>
      <c r="S7" s="9">
        <v>16</v>
      </c>
      <c r="T7" s="9">
        <f t="shared" si="0"/>
        <v>1015</v>
      </c>
      <c r="U7" s="9">
        <f t="shared" si="1"/>
        <v>1166.5</v>
      </c>
      <c r="V7" s="9">
        <f t="shared" si="2"/>
        <v>560</v>
      </c>
      <c r="W7" s="9">
        <f t="shared" si="3"/>
        <v>5241.5</v>
      </c>
      <c r="X7" s="9">
        <v>0</v>
      </c>
      <c r="Y7" s="9">
        <v>0</v>
      </c>
      <c r="Z7" s="9">
        <v>0</v>
      </c>
      <c r="AA7" s="9">
        <v>0</v>
      </c>
      <c r="AB7" s="9">
        <v>0</v>
      </c>
      <c r="AC7" s="9">
        <f t="shared" si="4"/>
        <v>69.15</v>
      </c>
      <c r="AD7" s="9">
        <f t="shared" si="5"/>
        <v>5172.35</v>
      </c>
      <c r="AE7" s="9"/>
    </row>
    <row r="8" ht="21.75" customHeight="1" spans="1:31">
      <c r="A8" s="9" t="str">
        <f>INDEX(员工资料!A:A,MATCH(B8,员工资料!B:B,0))</f>
        <v>00118</v>
      </c>
      <c r="B8" s="10" t="s">
        <v>41</v>
      </c>
      <c r="C8" s="9" t="str">
        <f>VLOOKUP(B8,员工资料!B:E,2,0)</f>
        <v>后勤部</v>
      </c>
      <c r="D8" s="9" t="str">
        <f>VLOOKUP(B8,员工资料!B:E,3,0)</f>
        <v>三车间</v>
      </c>
      <c r="E8" s="9" t="str">
        <f>VLOOKUP(B8,员工资料!B:E,4,0)</f>
        <v>后勤工作</v>
      </c>
      <c r="F8" s="9" t="s">
        <v>99</v>
      </c>
      <c r="G8" s="9">
        <f>VLOOKUP(B8,员工资料!B:F,5,0)</f>
        <v>2500</v>
      </c>
      <c r="H8" s="9">
        <v>0</v>
      </c>
      <c r="I8" s="9">
        <v>17.5</v>
      </c>
      <c r="J8" s="9">
        <v>23.33</v>
      </c>
      <c r="K8" s="9">
        <v>35</v>
      </c>
      <c r="L8" s="9">
        <v>25</v>
      </c>
      <c r="M8" s="9">
        <v>0</v>
      </c>
      <c r="N8" s="9">
        <v>0</v>
      </c>
      <c r="O8" s="9">
        <v>0</v>
      </c>
      <c r="P8" s="9">
        <v>0</v>
      </c>
      <c r="Q8" s="9">
        <v>55</v>
      </c>
      <c r="R8" s="9">
        <v>40</v>
      </c>
      <c r="S8" s="9">
        <v>16</v>
      </c>
      <c r="T8" s="9">
        <f t="shared" si="0"/>
        <v>962.5</v>
      </c>
      <c r="U8" s="9">
        <f t="shared" si="1"/>
        <v>933.2</v>
      </c>
      <c r="V8" s="9">
        <f t="shared" si="2"/>
        <v>560</v>
      </c>
      <c r="W8" s="9">
        <f t="shared" si="3"/>
        <v>4955.7</v>
      </c>
      <c r="X8" s="9">
        <v>0</v>
      </c>
      <c r="Y8" s="9">
        <v>0</v>
      </c>
      <c r="Z8" s="9">
        <v>0</v>
      </c>
      <c r="AA8" s="9">
        <v>0</v>
      </c>
      <c r="AB8" s="9">
        <v>0</v>
      </c>
      <c r="AC8" s="9">
        <f t="shared" si="4"/>
        <v>43.671</v>
      </c>
      <c r="AD8" s="9">
        <f t="shared" si="5"/>
        <v>4912.029</v>
      </c>
      <c r="AE8" s="9"/>
    </row>
    <row r="9" ht="21.75" customHeight="1" spans="1:31">
      <c r="A9" s="9" t="str">
        <f>INDEX(员工资料!A:A,MATCH(B9,员工资料!B:B,0))</f>
        <v>00098</v>
      </c>
      <c r="B9" s="10" t="s">
        <v>45</v>
      </c>
      <c r="C9" s="9" t="str">
        <f>VLOOKUP(B9,员工资料!B:E,2,0)</f>
        <v>质检部</v>
      </c>
      <c r="D9" s="9" t="str">
        <f>VLOOKUP(B9,员工资料!B:E,3,0)</f>
        <v>二车间</v>
      </c>
      <c r="E9" s="9" t="str">
        <f>VLOOKUP(B9,员工资料!B:E,4,0)</f>
        <v>质检员</v>
      </c>
      <c r="F9" s="9" t="s">
        <v>99</v>
      </c>
      <c r="G9" s="9">
        <f>VLOOKUP(B9,员工资料!B:F,5,0)</f>
        <v>2500</v>
      </c>
      <c r="H9" s="9">
        <v>0</v>
      </c>
      <c r="I9" s="9">
        <v>17.5</v>
      </c>
      <c r="J9" s="9">
        <v>23.33</v>
      </c>
      <c r="K9" s="9">
        <v>35</v>
      </c>
      <c r="L9" s="9">
        <v>22</v>
      </c>
      <c r="M9" s="9">
        <v>0</v>
      </c>
      <c r="N9" s="9">
        <v>0</v>
      </c>
      <c r="O9" s="9">
        <v>0</v>
      </c>
      <c r="P9" s="9">
        <v>0</v>
      </c>
      <c r="Q9" s="9">
        <v>50</v>
      </c>
      <c r="R9" s="9">
        <v>20</v>
      </c>
      <c r="S9" s="9">
        <v>8</v>
      </c>
      <c r="T9" s="9">
        <f t="shared" si="0"/>
        <v>875</v>
      </c>
      <c r="U9" s="9">
        <f t="shared" si="1"/>
        <v>466.6</v>
      </c>
      <c r="V9" s="9">
        <f t="shared" si="2"/>
        <v>280</v>
      </c>
      <c r="W9" s="9">
        <f t="shared" si="3"/>
        <v>4121.6</v>
      </c>
      <c r="X9" s="9">
        <v>0</v>
      </c>
      <c r="Y9" s="9">
        <v>0</v>
      </c>
      <c r="Z9" s="9">
        <v>0</v>
      </c>
      <c r="AA9" s="9">
        <v>0</v>
      </c>
      <c r="AB9" s="9">
        <v>0</v>
      </c>
      <c r="AC9" s="9">
        <f t="shared" si="4"/>
        <v>18.648</v>
      </c>
      <c r="AD9" s="9">
        <f t="shared" si="5"/>
        <v>4102.952</v>
      </c>
      <c r="AE9" s="9"/>
    </row>
    <row r="10" ht="21.75" customHeight="1" spans="1:31">
      <c r="A10" s="9" t="str">
        <f>INDEX(员工资料!A:A,MATCH(B10,员工资料!B:B,0))</f>
        <v>00299</v>
      </c>
      <c r="B10" s="10" t="s">
        <v>52</v>
      </c>
      <c r="C10" s="9" t="str">
        <f>VLOOKUP(B10,员工资料!B:E,2,0)</f>
        <v>质检部</v>
      </c>
      <c r="D10" s="9" t="str">
        <f>VLOOKUP(B10,员工资料!B:E,3,0)</f>
        <v>二车间</v>
      </c>
      <c r="E10" s="9" t="str">
        <f>VLOOKUP(B10,员工资料!B:E,4,0)</f>
        <v>质检员</v>
      </c>
      <c r="F10" s="9" t="s">
        <v>99</v>
      </c>
      <c r="G10" s="9">
        <f>VLOOKUP(B10,员工资料!B:F,5,0)</f>
        <v>2500</v>
      </c>
      <c r="H10" s="9">
        <v>0</v>
      </c>
      <c r="I10" s="9">
        <v>17.5</v>
      </c>
      <c r="J10" s="9">
        <v>23.33</v>
      </c>
      <c r="K10" s="9">
        <v>35</v>
      </c>
      <c r="L10" s="9">
        <v>22</v>
      </c>
      <c r="M10" s="9">
        <v>0</v>
      </c>
      <c r="N10" s="9">
        <v>0</v>
      </c>
      <c r="O10" s="9">
        <v>0</v>
      </c>
      <c r="P10" s="9">
        <v>0</v>
      </c>
      <c r="Q10" s="9">
        <v>60</v>
      </c>
      <c r="R10" s="9">
        <v>30</v>
      </c>
      <c r="S10" s="9">
        <v>16</v>
      </c>
      <c r="T10" s="9">
        <f t="shared" si="0"/>
        <v>1050</v>
      </c>
      <c r="U10" s="9">
        <f t="shared" si="1"/>
        <v>699.9</v>
      </c>
      <c r="V10" s="9">
        <f t="shared" si="2"/>
        <v>560</v>
      </c>
      <c r="W10" s="9">
        <f t="shared" si="3"/>
        <v>4809.9</v>
      </c>
      <c r="X10" s="9">
        <v>0</v>
      </c>
      <c r="Y10" s="9">
        <v>0</v>
      </c>
      <c r="Z10" s="9">
        <v>0</v>
      </c>
      <c r="AA10" s="9">
        <v>0</v>
      </c>
      <c r="AB10" s="9">
        <v>0</v>
      </c>
      <c r="AC10" s="9">
        <f t="shared" si="4"/>
        <v>39.297</v>
      </c>
      <c r="AD10" s="9">
        <f t="shared" si="5"/>
        <v>4770.603</v>
      </c>
      <c r="AE10" s="9"/>
    </row>
    <row r="11" ht="21.75" customHeight="1" spans="1:31">
      <c r="A11" s="9" t="str">
        <f>INDEX(员工资料!A:A,MATCH(B11,员工资料!B:B,0))</f>
        <v>00168</v>
      </c>
      <c r="B11" s="10" t="s">
        <v>56</v>
      </c>
      <c r="C11" s="9" t="str">
        <f>VLOOKUP(B11,员工资料!B:E,2,0)</f>
        <v>采购部</v>
      </c>
      <c r="D11" s="9" t="str">
        <f>VLOOKUP(B11,员工资料!B:E,3,0)</f>
        <v>四车间</v>
      </c>
      <c r="E11" s="9" t="str">
        <f>VLOOKUP(B11,员工资料!B:E,4,0)</f>
        <v>采购员</v>
      </c>
      <c r="F11" s="9" t="s">
        <v>99</v>
      </c>
      <c r="G11" s="9">
        <f>VLOOKUP(B11,员工资料!B:F,5,0)</f>
        <v>2500</v>
      </c>
      <c r="H11" s="9">
        <v>0</v>
      </c>
      <c r="I11" s="9">
        <v>17.5</v>
      </c>
      <c r="J11" s="9">
        <v>23.33</v>
      </c>
      <c r="K11" s="9">
        <v>35</v>
      </c>
      <c r="L11" s="9">
        <v>19</v>
      </c>
      <c r="M11" s="9">
        <v>0</v>
      </c>
      <c r="N11" s="9">
        <v>0</v>
      </c>
      <c r="O11" s="9">
        <v>0</v>
      </c>
      <c r="P11" s="9">
        <v>0</v>
      </c>
      <c r="Q11" s="9">
        <v>63</v>
      </c>
      <c r="R11" s="9">
        <v>50</v>
      </c>
      <c r="S11" s="9">
        <v>8</v>
      </c>
      <c r="T11" s="9">
        <f t="shared" si="0"/>
        <v>1102.5</v>
      </c>
      <c r="U11" s="9">
        <f t="shared" si="1"/>
        <v>1166.5</v>
      </c>
      <c r="V11" s="9">
        <f t="shared" si="2"/>
        <v>280</v>
      </c>
      <c r="W11" s="9">
        <f t="shared" si="3"/>
        <v>5049</v>
      </c>
      <c r="X11" s="9">
        <v>0</v>
      </c>
      <c r="Y11" s="9">
        <v>0</v>
      </c>
      <c r="Z11" s="9">
        <v>0</v>
      </c>
      <c r="AA11" s="9">
        <v>0</v>
      </c>
      <c r="AB11" s="9">
        <v>0</v>
      </c>
      <c r="AC11" s="9">
        <f t="shared" si="4"/>
        <v>49.9</v>
      </c>
      <c r="AD11" s="9">
        <f t="shared" si="5"/>
        <v>4999.1</v>
      </c>
      <c r="AE11" s="9"/>
    </row>
    <row r="12" ht="21.75" customHeight="1" spans="1:31">
      <c r="A12" s="9" t="str">
        <f>INDEX(员工资料!A:A,MATCH(B12,员工资料!B:B,0))</f>
        <v>00154</v>
      </c>
      <c r="B12" s="10" t="s">
        <v>63</v>
      </c>
      <c r="C12" s="9" t="str">
        <f>VLOOKUP(B12,员工资料!B:E,2,0)</f>
        <v>采购部</v>
      </c>
      <c r="D12" s="9" t="str">
        <f>VLOOKUP(B12,员工资料!B:E,3,0)</f>
        <v>四车间</v>
      </c>
      <c r="E12" s="9" t="str">
        <f>VLOOKUP(B12,员工资料!B:E,4,0)</f>
        <v>采购员</v>
      </c>
      <c r="F12" s="9" t="s">
        <v>99</v>
      </c>
      <c r="G12" s="9">
        <f>VLOOKUP(B12,员工资料!B:F,5,0)</f>
        <v>2500</v>
      </c>
      <c r="H12" s="9">
        <v>0</v>
      </c>
      <c r="I12" s="9">
        <v>17.5</v>
      </c>
      <c r="J12" s="9">
        <v>23.33</v>
      </c>
      <c r="K12" s="9">
        <v>35</v>
      </c>
      <c r="L12" s="9">
        <v>21</v>
      </c>
      <c r="M12" s="9">
        <v>0</v>
      </c>
      <c r="N12" s="9">
        <v>0</v>
      </c>
      <c r="O12" s="9">
        <v>0</v>
      </c>
      <c r="P12" s="9">
        <v>0</v>
      </c>
      <c r="Q12" s="9">
        <v>65</v>
      </c>
      <c r="R12" s="9">
        <v>60</v>
      </c>
      <c r="S12" s="9">
        <v>16</v>
      </c>
      <c r="T12" s="9">
        <f t="shared" si="0"/>
        <v>1137.5</v>
      </c>
      <c r="U12" s="9">
        <f t="shared" si="1"/>
        <v>1399.8</v>
      </c>
      <c r="V12" s="9">
        <f t="shared" si="2"/>
        <v>560</v>
      </c>
      <c r="W12" s="9">
        <f t="shared" si="3"/>
        <v>5597.3</v>
      </c>
      <c r="X12" s="9">
        <v>0</v>
      </c>
      <c r="Y12" s="9">
        <v>0</v>
      </c>
      <c r="Z12" s="9">
        <v>0</v>
      </c>
      <c r="AA12" s="9">
        <v>0</v>
      </c>
      <c r="AB12" s="9">
        <v>0</v>
      </c>
      <c r="AC12" s="9">
        <f t="shared" si="4"/>
        <v>104.73</v>
      </c>
      <c r="AD12" s="9">
        <f t="shared" si="5"/>
        <v>5492.57</v>
      </c>
      <c r="AE12" s="9"/>
    </row>
    <row r="13" ht="21.75" customHeight="1" spans="1:31">
      <c r="A13" s="9" t="str">
        <f>INDEX(员工资料!A:A,MATCH(B13,员工资料!B:B,0))</f>
        <v>00233</v>
      </c>
      <c r="B13" s="10" t="s">
        <v>67</v>
      </c>
      <c r="C13" s="9" t="str">
        <f>VLOOKUP(B13,员工资料!B:E,2,0)</f>
        <v>财务部</v>
      </c>
      <c r="D13" s="9" t="str">
        <f>VLOOKUP(B13,员工资料!B:E,3,0)</f>
        <v>办公一区</v>
      </c>
      <c r="E13" s="9" t="str">
        <f>VLOOKUP(B13,员工资料!B:E,4,0)</f>
        <v>出纳</v>
      </c>
      <c r="F13" s="9" t="s">
        <v>99</v>
      </c>
      <c r="G13" s="9">
        <f>VLOOKUP(B13,员工资料!B:F,5,0)</f>
        <v>3000</v>
      </c>
      <c r="H13" s="9">
        <v>0</v>
      </c>
      <c r="I13" s="9">
        <v>17.5</v>
      </c>
      <c r="J13" s="9">
        <v>23.33</v>
      </c>
      <c r="K13" s="9">
        <v>35</v>
      </c>
      <c r="L13" s="9">
        <v>26</v>
      </c>
      <c r="M13" s="9">
        <v>0</v>
      </c>
      <c r="N13" s="9">
        <v>0</v>
      </c>
      <c r="O13" s="9">
        <v>0</v>
      </c>
      <c r="P13" s="9">
        <v>0</v>
      </c>
      <c r="Q13" s="9">
        <v>59</v>
      </c>
      <c r="R13" s="9">
        <v>50</v>
      </c>
      <c r="S13" s="9">
        <v>16</v>
      </c>
      <c r="T13" s="9">
        <f t="shared" si="0"/>
        <v>1032.5</v>
      </c>
      <c r="U13" s="9">
        <f t="shared" si="1"/>
        <v>1166.5</v>
      </c>
      <c r="V13" s="9">
        <f t="shared" si="2"/>
        <v>560</v>
      </c>
      <c r="W13" s="9">
        <f t="shared" si="3"/>
        <v>5759</v>
      </c>
      <c r="X13" s="9">
        <v>0</v>
      </c>
      <c r="Y13" s="9">
        <v>0</v>
      </c>
      <c r="Z13" s="9">
        <v>0</v>
      </c>
      <c r="AA13" s="9">
        <v>0</v>
      </c>
      <c r="AB13" s="9">
        <v>0</v>
      </c>
      <c r="AC13" s="9">
        <f t="shared" si="4"/>
        <v>120.9</v>
      </c>
      <c r="AD13" s="9">
        <f t="shared" si="5"/>
        <v>5638.1</v>
      </c>
      <c r="AE13" s="9"/>
    </row>
    <row r="14" ht="21.75" customHeight="1" spans="1:3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row>
    <row r="15" ht="21.75" customHeight="1" spans="1:3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ht="21.75" customHeight="1" spans="1:3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ht="21.75" customHeight="1" spans="1:3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ht="21.75" customHeight="1" spans="1:3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ht="21.75" customHeight="1" spans="1:3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row>
    <row r="20" ht="21.75" customHeight="1" spans="1:3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ht="21.75" customHeight="1" spans="1:3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ht="21.75" customHeight="1" spans="1:3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row>
    <row r="23" ht="21.75" customHeight="1" spans="1:3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ht="21.75" customHeight="1" spans="1:3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ht="21.75" customHeight="1" spans="1:3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ht="21.75" customHeight="1" spans="1:3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ht="21.75" customHeight="1" spans="1:3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ht="21.75" customHeight="1" spans="1:3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ht="21.75" customHeight="1" spans="1:3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ht="21.75" customHeight="1" spans="1:31">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ht="21.75" customHeight="1"/>
    <row r="32"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sheetData>
  <mergeCells count="1">
    <mergeCell ref="A1:AE1"/>
  </mergeCells>
  <conditionalFormatting sqref="A3:AE1258">
    <cfRule type="expression" dxfId="0" priority="1">
      <formula>MOD(ROW(),2)=0</formula>
    </cfRule>
  </conditionalFormatting>
  <pageMargins left="0.699305555555556" right="0.699305555555556"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F106"/>
  <sheetViews>
    <sheetView showGridLines="0" zoomScale="85" zoomScaleNormal="85" workbookViewId="0">
      <selection activeCell="A1" sqref="A1:AE1"/>
    </sheetView>
  </sheetViews>
  <sheetFormatPr defaultColWidth="9" defaultRowHeight="17.25" customHeight="1"/>
  <sheetData>
    <row r="1" ht="45.75" customHeight="1" spans="1:32">
      <c r="A1" s="21" t="s">
        <v>73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3"/>
    </row>
    <row r="2" ht="67.5" spans="1:31">
      <c r="A2" s="8" t="s">
        <v>100</v>
      </c>
      <c r="B2" s="8" t="s">
        <v>2</v>
      </c>
      <c r="C2" s="8" t="s">
        <v>3</v>
      </c>
      <c r="D2" s="8" t="s">
        <v>4</v>
      </c>
      <c r="E2" s="8" t="s">
        <v>5</v>
      </c>
      <c r="F2" s="8" t="s">
        <v>74</v>
      </c>
      <c r="G2" s="8" t="s">
        <v>6</v>
      </c>
      <c r="H2" s="8" t="s">
        <v>75</v>
      </c>
      <c r="I2" s="12" t="s">
        <v>76</v>
      </c>
      <c r="J2" s="12" t="s">
        <v>77</v>
      </c>
      <c r="K2" s="12" t="s">
        <v>78</v>
      </c>
      <c r="L2" s="12" t="s">
        <v>79</v>
      </c>
      <c r="M2" s="13" t="s">
        <v>80</v>
      </c>
      <c r="N2" s="13" t="s">
        <v>81</v>
      </c>
      <c r="O2" s="13" t="s">
        <v>82</v>
      </c>
      <c r="P2" s="13" t="s">
        <v>83</v>
      </c>
      <c r="Q2" s="12" t="s">
        <v>84</v>
      </c>
      <c r="R2" s="12" t="s">
        <v>85</v>
      </c>
      <c r="S2" s="12" t="s">
        <v>86</v>
      </c>
      <c r="T2" s="12" t="s">
        <v>87</v>
      </c>
      <c r="U2" s="12" t="s">
        <v>88</v>
      </c>
      <c r="V2" s="12" t="s">
        <v>89</v>
      </c>
      <c r="W2" s="12" t="s">
        <v>90</v>
      </c>
      <c r="X2" s="12" t="s">
        <v>91</v>
      </c>
      <c r="Y2" s="12" t="s">
        <v>92</v>
      </c>
      <c r="Z2" s="12" t="s">
        <v>93</v>
      </c>
      <c r="AA2" s="12" t="s">
        <v>94</v>
      </c>
      <c r="AB2" s="12" t="s">
        <v>95</v>
      </c>
      <c r="AC2" s="12" t="s">
        <v>96</v>
      </c>
      <c r="AD2" s="12" t="s">
        <v>97</v>
      </c>
      <c r="AE2" s="14" t="s">
        <v>98</v>
      </c>
    </row>
    <row r="3" ht="21" customHeight="1" spans="1:31">
      <c r="A3" s="9" t="str">
        <f>INDEX(员工资料!A:A,MATCH(B3,员工资料!B:B,0))</f>
        <v>00325</v>
      </c>
      <c r="B3" s="10" t="s">
        <v>11</v>
      </c>
      <c r="C3" s="9" t="str">
        <f>VLOOKUP(B3,员工资料!B:E,2,0)</f>
        <v>销售部</v>
      </c>
      <c r="D3" s="9" t="str">
        <f>VLOOKUP(B3,员工资料!B:E,3,0)</f>
        <v>办公二区</v>
      </c>
      <c r="E3" s="9" t="str">
        <f>VLOOKUP(B3,员工资料!B:E,4,0)</f>
        <v>销售员</v>
      </c>
      <c r="F3" s="9" t="s">
        <v>99</v>
      </c>
      <c r="G3" s="9">
        <f>VLOOKUP(B3,员工资料!B:F,5,0)</f>
        <v>2000</v>
      </c>
      <c r="H3" s="9">
        <v>0</v>
      </c>
      <c r="I3" s="9">
        <v>17.5</v>
      </c>
      <c r="J3" s="9">
        <v>23.33</v>
      </c>
      <c r="K3" s="9">
        <v>35</v>
      </c>
      <c r="L3" s="9">
        <v>22</v>
      </c>
      <c r="M3" s="9">
        <v>0</v>
      </c>
      <c r="N3" s="9">
        <v>0</v>
      </c>
      <c r="O3" s="9">
        <v>0</v>
      </c>
      <c r="P3" s="9">
        <v>0</v>
      </c>
      <c r="Q3" s="9">
        <v>60</v>
      </c>
      <c r="R3" s="9">
        <v>70</v>
      </c>
      <c r="S3" s="9">
        <v>8</v>
      </c>
      <c r="T3" s="9">
        <f>Q3*I3</f>
        <v>1050</v>
      </c>
      <c r="U3" s="9">
        <f>R3*J3</f>
        <v>1633.1</v>
      </c>
      <c r="V3" s="9">
        <f>S3*K3</f>
        <v>280</v>
      </c>
      <c r="W3" s="9">
        <f>V3+U3+T3+G3</f>
        <v>4963.1</v>
      </c>
      <c r="X3" s="9">
        <v>0</v>
      </c>
      <c r="Y3" s="9">
        <v>0</v>
      </c>
      <c r="Z3" s="9">
        <v>0</v>
      </c>
      <c r="AA3" s="9">
        <v>0</v>
      </c>
      <c r="AB3" s="9">
        <v>0</v>
      </c>
      <c r="AC3" s="9">
        <f>(W3&gt;3500)*IF((W3-3500)&lt;=1500,(W3-3500)*0.03,IF((W3-3500)&lt;=4500,(W3-3500)*0.1-105,IF((W3-3500)&lt;=9000,(W3-3500)*0.2-555,IF((W3-3500)&lt;=35000,(W3-3500)*0.25-1005,IF((W3-3500)&lt;=55000,(W3-3500)*0.3-2755,IF((W3-3500)&lt;=80000,(W3-3500)*0.35-5505,(W3-3500)*0.45-13505))))))</f>
        <v>43.893</v>
      </c>
      <c r="AD3" s="9">
        <f>W3-AC3</f>
        <v>4919.207</v>
      </c>
      <c r="AE3" s="9"/>
    </row>
    <row r="4" ht="21" customHeight="1" spans="1:32">
      <c r="A4" s="9" t="str">
        <f>INDEX(员工资料!A:A,MATCH(B4,员工资料!B:B,0))</f>
        <v>00336</v>
      </c>
      <c r="B4" s="10" t="s">
        <v>18</v>
      </c>
      <c r="C4" s="9" t="str">
        <f>VLOOKUP(B4,员工资料!B:E,2,0)</f>
        <v>销售部</v>
      </c>
      <c r="D4" s="9" t="str">
        <f>VLOOKUP(B4,员工资料!B:E,3,0)</f>
        <v>办公二区</v>
      </c>
      <c r="E4" s="9" t="str">
        <f>VLOOKUP(B4,员工资料!B:E,4,0)</f>
        <v>销售员</v>
      </c>
      <c r="F4" s="9" t="s">
        <v>99</v>
      </c>
      <c r="G4" s="9">
        <f>VLOOKUP(B4,员工资料!B:F,5,0)</f>
        <v>2000</v>
      </c>
      <c r="H4" s="9">
        <v>0</v>
      </c>
      <c r="I4" s="9">
        <v>17.5</v>
      </c>
      <c r="J4" s="9">
        <v>23.33</v>
      </c>
      <c r="K4" s="9">
        <v>35</v>
      </c>
      <c r="L4" s="9">
        <v>25</v>
      </c>
      <c r="M4" s="9">
        <v>0</v>
      </c>
      <c r="N4" s="9">
        <v>0</v>
      </c>
      <c r="O4" s="9">
        <v>0</v>
      </c>
      <c r="P4" s="9">
        <v>0</v>
      </c>
      <c r="Q4" s="9">
        <v>62</v>
      </c>
      <c r="R4" s="9">
        <v>80</v>
      </c>
      <c r="S4" s="9">
        <v>8</v>
      </c>
      <c r="T4" s="9">
        <f t="shared" ref="T4:V13" si="0">Q4*I4</f>
        <v>1085</v>
      </c>
      <c r="U4" s="9">
        <f t="shared" si="0"/>
        <v>1866.4</v>
      </c>
      <c r="V4" s="9">
        <f t="shared" si="0"/>
        <v>280</v>
      </c>
      <c r="W4" s="9">
        <f t="shared" ref="W4:W13" si="1">V4+U4+T4+G4</f>
        <v>5231.4</v>
      </c>
      <c r="X4" s="9">
        <v>0</v>
      </c>
      <c r="Y4" s="9">
        <v>0</v>
      </c>
      <c r="Z4" s="9">
        <v>0</v>
      </c>
      <c r="AA4" s="9">
        <v>0</v>
      </c>
      <c r="AB4" s="9">
        <v>0</v>
      </c>
      <c r="AC4" s="9">
        <f t="shared" ref="AC4:AC13" si="2">(W4&gt;3500)*IF((W4-3500)&lt;=1500,(W4-3500)*0.03,IF((W4-3500)&lt;=4500,(W4-3500)*0.1-105,IF((W4-3500)&lt;=9000,(W4-3500)*0.2-555,IF((W4-3500)&lt;=35000,(W4-3500)*0.25-1005,IF((W4-3500)&lt;=55000,(W4-3500)*0.3-2755,IF((W4-3500)&lt;=80000,(W4-3500)*0.35-5505,(W4-3500)*0.45-13505))))))</f>
        <v>68.14</v>
      </c>
      <c r="AD4" s="9">
        <f t="shared" ref="AD4:AD13" si="3">W4-AC4</f>
        <v>5163.26</v>
      </c>
      <c r="AE4" s="9"/>
      <c r="AF4" s="23"/>
    </row>
    <row r="5" ht="21" customHeight="1" spans="1:32">
      <c r="A5" s="9" t="str">
        <f>INDEX(员工资料!A:A,MATCH(B5,员工资料!B:B,0))</f>
        <v>00339</v>
      </c>
      <c r="B5" s="10" t="s">
        <v>22</v>
      </c>
      <c r="C5" s="9" t="str">
        <f>VLOOKUP(B5,员工资料!B:E,2,0)</f>
        <v>生产部</v>
      </c>
      <c r="D5" s="9" t="str">
        <f>VLOOKUP(B5,员工资料!B:E,3,0)</f>
        <v>一车间</v>
      </c>
      <c r="E5" s="9" t="str">
        <f>VLOOKUP(B5,员工资料!B:E,4,0)</f>
        <v>冲压操作工</v>
      </c>
      <c r="F5" s="9" t="s">
        <v>99</v>
      </c>
      <c r="G5" s="9">
        <f>VLOOKUP(B5,员工资料!B:F,5,0)</f>
        <v>2500</v>
      </c>
      <c r="H5" s="9">
        <v>0</v>
      </c>
      <c r="I5" s="9">
        <v>17.5</v>
      </c>
      <c r="J5" s="9">
        <v>23.33</v>
      </c>
      <c r="K5" s="9">
        <v>35</v>
      </c>
      <c r="L5" s="9">
        <v>26</v>
      </c>
      <c r="M5" s="9">
        <v>0</v>
      </c>
      <c r="N5" s="9">
        <v>0</v>
      </c>
      <c r="O5" s="9">
        <v>0</v>
      </c>
      <c r="P5" s="9">
        <v>0</v>
      </c>
      <c r="Q5" s="9">
        <v>65</v>
      </c>
      <c r="R5" s="9">
        <v>80</v>
      </c>
      <c r="S5" s="9">
        <v>16</v>
      </c>
      <c r="T5" s="9">
        <f t="shared" si="0"/>
        <v>1137.5</v>
      </c>
      <c r="U5" s="9">
        <f t="shared" si="0"/>
        <v>1866.4</v>
      </c>
      <c r="V5" s="9">
        <f t="shared" si="0"/>
        <v>560</v>
      </c>
      <c r="W5" s="9">
        <f t="shared" si="1"/>
        <v>6063.9</v>
      </c>
      <c r="X5" s="9">
        <v>0</v>
      </c>
      <c r="Y5" s="9">
        <v>0</v>
      </c>
      <c r="Z5" s="9">
        <v>0</v>
      </c>
      <c r="AA5" s="9">
        <v>0</v>
      </c>
      <c r="AB5" s="9">
        <v>0</v>
      </c>
      <c r="AC5" s="9">
        <f t="shared" si="2"/>
        <v>151.39</v>
      </c>
      <c r="AD5" s="9">
        <f t="shared" si="3"/>
        <v>5912.51</v>
      </c>
      <c r="AE5" s="9"/>
      <c r="AF5" s="23"/>
    </row>
    <row r="6" ht="21" customHeight="1" spans="1:32">
      <c r="A6" s="9" t="str">
        <f>INDEX(员工资料!A:A,MATCH(B6,员工资料!B:B,0))</f>
        <v>00258</v>
      </c>
      <c r="B6" s="10" t="s">
        <v>29</v>
      </c>
      <c r="C6" s="9" t="str">
        <f>VLOOKUP(B6,员工资料!B:E,2,0)</f>
        <v>生产部</v>
      </c>
      <c r="D6" s="9" t="str">
        <f>VLOOKUP(B6,员工资料!B:E,3,0)</f>
        <v>一车间</v>
      </c>
      <c r="E6" s="9" t="str">
        <f>VLOOKUP(B6,员工资料!B:E,4,0)</f>
        <v>铣床操作工</v>
      </c>
      <c r="F6" s="9" t="s">
        <v>99</v>
      </c>
      <c r="G6" s="9">
        <f>VLOOKUP(B6,员工资料!B:F,5,0)</f>
        <v>2500</v>
      </c>
      <c r="H6" s="9">
        <v>0</v>
      </c>
      <c r="I6" s="9">
        <v>17.5</v>
      </c>
      <c r="J6" s="9">
        <v>23.33</v>
      </c>
      <c r="K6" s="9">
        <v>35</v>
      </c>
      <c r="L6" s="9">
        <v>30</v>
      </c>
      <c r="M6" s="9">
        <v>0</v>
      </c>
      <c r="N6" s="9">
        <v>0</v>
      </c>
      <c r="O6" s="9">
        <v>0</v>
      </c>
      <c r="P6" s="9">
        <v>0</v>
      </c>
      <c r="Q6" s="9">
        <v>68</v>
      </c>
      <c r="R6" s="9">
        <v>60</v>
      </c>
      <c r="S6" s="9">
        <v>8</v>
      </c>
      <c r="T6" s="9">
        <f t="shared" si="0"/>
        <v>1190</v>
      </c>
      <c r="U6" s="9">
        <f t="shared" si="0"/>
        <v>1399.8</v>
      </c>
      <c r="V6" s="9">
        <f t="shared" si="0"/>
        <v>280</v>
      </c>
      <c r="W6" s="9">
        <f t="shared" si="1"/>
        <v>5369.8</v>
      </c>
      <c r="X6" s="9">
        <v>0</v>
      </c>
      <c r="Y6" s="9">
        <v>0</v>
      </c>
      <c r="Z6" s="9">
        <v>0</v>
      </c>
      <c r="AA6" s="9">
        <v>0</v>
      </c>
      <c r="AB6" s="9">
        <v>0</v>
      </c>
      <c r="AC6" s="9">
        <f t="shared" si="2"/>
        <v>81.98</v>
      </c>
      <c r="AD6" s="9">
        <f t="shared" si="3"/>
        <v>5287.82</v>
      </c>
      <c r="AE6" s="9"/>
      <c r="AF6" s="23"/>
    </row>
    <row r="7" ht="21" customHeight="1" spans="1:32">
      <c r="A7" s="9" t="str">
        <f>INDEX(员工资料!A:A,MATCH(B7,员工资料!B:B,0))</f>
        <v>00659</v>
      </c>
      <c r="B7" s="10" t="s">
        <v>34</v>
      </c>
      <c r="C7" s="9" t="str">
        <f>VLOOKUP(B7,员工资料!B:E,2,0)</f>
        <v>后勤部</v>
      </c>
      <c r="D7" s="9" t="str">
        <f>VLOOKUP(B7,员工资料!B:E,3,0)</f>
        <v>三车间</v>
      </c>
      <c r="E7" s="9" t="str">
        <f>VLOOKUP(B7,员工资料!B:E,4,0)</f>
        <v>后勤工作</v>
      </c>
      <c r="F7" s="9" t="s">
        <v>99</v>
      </c>
      <c r="G7" s="9">
        <f>VLOOKUP(B7,员工资料!B:F,5,0)</f>
        <v>2500</v>
      </c>
      <c r="H7" s="9">
        <v>0</v>
      </c>
      <c r="I7" s="9">
        <v>17.5</v>
      </c>
      <c r="J7" s="9">
        <v>23.33</v>
      </c>
      <c r="K7" s="9">
        <v>35</v>
      </c>
      <c r="L7" s="9">
        <v>28</v>
      </c>
      <c r="M7" s="9">
        <v>0</v>
      </c>
      <c r="N7" s="9">
        <v>0</v>
      </c>
      <c r="O7" s="9">
        <v>0</v>
      </c>
      <c r="P7" s="9">
        <v>0</v>
      </c>
      <c r="Q7" s="9">
        <v>58</v>
      </c>
      <c r="R7" s="9">
        <v>50</v>
      </c>
      <c r="S7" s="9">
        <v>16</v>
      </c>
      <c r="T7" s="9">
        <f t="shared" si="0"/>
        <v>1015</v>
      </c>
      <c r="U7" s="9">
        <f t="shared" si="0"/>
        <v>1166.5</v>
      </c>
      <c r="V7" s="9">
        <f t="shared" si="0"/>
        <v>560</v>
      </c>
      <c r="W7" s="9">
        <f t="shared" si="1"/>
        <v>5241.5</v>
      </c>
      <c r="X7" s="9">
        <v>0</v>
      </c>
      <c r="Y7" s="9">
        <v>0</v>
      </c>
      <c r="Z7" s="9">
        <v>0</v>
      </c>
      <c r="AA7" s="9">
        <v>0</v>
      </c>
      <c r="AB7" s="9">
        <v>0</v>
      </c>
      <c r="AC7" s="9">
        <f t="shared" si="2"/>
        <v>69.15</v>
      </c>
      <c r="AD7" s="9">
        <f t="shared" si="3"/>
        <v>5172.35</v>
      </c>
      <c r="AE7" s="9"/>
      <c r="AF7" s="23"/>
    </row>
    <row r="8" ht="21" customHeight="1" spans="1:32">
      <c r="A8" s="9" t="str">
        <f>INDEX(员工资料!A:A,MATCH(B8,员工资料!B:B,0))</f>
        <v>00118</v>
      </c>
      <c r="B8" s="10" t="s">
        <v>41</v>
      </c>
      <c r="C8" s="9" t="str">
        <f>VLOOKUP(B8,员工资料!B:E,2,0)</f>
        <v>后勤部</v>
      </c>
      <c r="D8" s="9" t="str">
        <f>VLOOKUP(B8,员工资料!B:E,3,0)</f>
        <v>三车间</v>
      </c>
      <c r="E8" s="9" t="str">
        <f>VLOOKUP(B8,员工资料!B:E,4,0)</f>
        <v>后勤工作</v>
      </c>
      <c r="F8" s="9" t="s">
        <v>99</v>
      </c>
      <c r="G8" s="9">
        <f>VLOOKUP(B8,员工资料!B:F,5,0)</f>
        <v>2500</v>
      </c>
      <c r="H8" s="9">
        <v>0</v>
      </c>
      <c r="I8" s="9">
        <v>17.5</v>
      </c>
      <c r="J8" s="9">
        <v>23.33</v>
      </c>
      <c r="K8" s="9">
        <v>35</v>
      </c>
      <c r="L8" s="9">
        <v>25</v>
      </c>
      <c r="M8" s="9">
        <v>0</v>
      </c>
      <c r="N8" s="9">
        <v>0</v>
      </c>
      <c r="O8" s="9">
        <v>0</v>
      </c>
      <c r="P8" s="9">
        <v>0</v>
      </c>
      <c r="Q8" s="9">
        <v>55</v>
      </c>
      <c r="R8" s="9">
        <v>40</v>
      </c>
      <c r="S8" s="9">
        <v>16</v>
      </c>
      <c r="T8" s="9">
        <f t="shared" si="0"/>
        <v>962.5</v>
      </c>
      <c r="U8" s="9">
        <f t="shared" si="0"/>
        <v>933.2</v>
      </c>
      <c r="V8" s="9">
        <f t="shared" si="0"/>
        <v>560</v>
      </c>
      <c r="W8" s="9">
        <f t="shared" si="1"/>
        <v>4955.7</v>
      </c>
      <c r="X8" s="9">
        <v>0</v>
      </c>
      <c r="Y8" s="9">
        <v>0</v>
      </c>
      <c r="Z8" s="9">
        <v>0</v>
      </c>
      <c r="AA8" s="9">
        <v>0</v>
      </c>
      <c r="AB8" s="9">
        <v>0</v>
      </c>
      <c r="AC8" s="9">
        <f t="shared" si="2"/>
        <v>43.671</v>
      </c>
      <c r="AD8" s="9">
        <f t="shared" si="3"/>
        <v>4912.029</v>
      </c>
      <c r="AE8" s="9"/>
      <c r="AF8" s="23"/>
    </row>
    <row r="9" ht="21" customHeight="1" spans="1:31">
      <c r="A9" s="9" t="str">
        <f>INDEX(员工资料!A:A,MATCH(B9,员工资料!B:B,0))</f>
        <v>00098</v>
      </c>
      <c r="B9" s="10" t="s">
        <v>45</v>
      </c>
      <c r="C9" s="9" t="str">
        <f>VLOOKUP(B9,员工资料!B:E,2,0)</f>
        <v>质检部</v>
      </c>
      <c r="D9" s="9" t="str">
        <f>VLOOKUP(B9,员工资料!B:E,3,0)</f>
        <v>二车间</v>
      </c>
      <c r="E9" s="9" t="str">
        <f>VLOOKUP(B9,员工资料!B:E,4,0)</f>
        <v>质检员</v>
      </c>
      <c r="F9" s="9" t="s">
        <v>99</v>
      </c>
      <c r="G9" s="9">
        <f>VLOOKUP(B9,员工资料!B:F,5,0)</f>
        <v>2500</v>
      </c>
      <c r="H9" s="9">
        <v>0</v>
      </c>
      <c r="I9" s="9">
        <v>17.5</v>
      </c>
      <c r="J9" s="9">
        <v>23.33</v>
      </c>
      <c r="K9" s="9">
        <v>35</v>
      </c>
      <c r="L9" s="9">
        <v>22</v>
      </c>
      <c r="M9" s="9">
        <v>0</v>
      </c>
      <c r="N9" s="9">
        <v>0</v>
      </c>
      <c r="O9" s="9">
        <v>0</v>
      </c>
      <c r="P9" s="9">
        <v>0</v>
      </c>
      <c r="Q9" s="9">
        <v>50</v>
      </c>
      <c r="R9" s="9">
        <v>20</v>
      </c>
      <c r="S9" s="9">
        <v>8</v>
      </c>
      <c r="T9" s="9">
        <f t="shared" si="0"/>
        <v>875</v>
      </c>
      <c r="U9" s="9">
        <f t="shared" si="0"/>
        <v>466.6</v>
      </c>
      <c r="V9" s="9">
        <f t="shared" si="0"/>
        <v>280</v>
      </c>
      <c r="W9" s="9">
        <f t="shared" si="1"/>
        <v>4121.6</v>
      </c>
      <c r="X9" s="9">
        <v>0</v>
      </c>
      <c r="Y9" s="9">
        <v>0</v>
      </c>
      <c r="Z9" s="9">
        <v>0</v>
      </c>
      <c r="AA9" s="9">
        <v>0</v>
      </c>
      <c r="AB9" s="9">
        <v>0</v>
      </c>
      <c r="AC9" s="9">
        <f t="shared" si="2"/>
        <v>18.648</v>
      </c>
      <c r="AD9" s="9">
        <f t="shared" si="3"/>
        <v>4102.952</v>
      </c>
      <c r="AE9" s="9"/>
    </row>
    <row r="10" ht="21" customHeight="1" spans="1:31">
      <c r="A10" s="9" t="str">
        <f>INDEX(员工资料!A:A,MATCH(B10,员工资料!B:B,0))</f>
        <v>00299</v>
      </c>
      <c r="B10" s="10" t="s">
        <v>52</v>
      </c>
      <c r="C10" s="9" t="str">
        <f>VLOOKUP(B10,员工资料!B:E,2,0)</f>
        <v>质检部</v>
      </c>
      <c r="D10" s="9" t="str">
        <f>VLOOKUP(B10,员工资料!B:E,3,0)</f>
        <v>二车间</v>
      </c>
      <c r="E10" s="9" t="str">
        <f>VLOOKUP(B10,员工资料!B:E,4,0)</f>
        <v>质检员</v>
      </c>
      <c r="F10" s="9" t="s">
        <v>99</v>
      </c>
      <c r="G10" s="9">
        <f>VLOOKUP(B10,员工资料!B:F,5,0)</f>
        <v>2500</v>
      </c>
      <c r="H10" s="9">
        <v>0</v>
      </c>
      <c r="I10" s="9">
        <v>17.5</v>
      </c>
      <c r="J10" s="9">
        <v>23.33</v>
      </c>
      <c r="K10" s="9">
        <v>35</v>
      </c>
      <c r="L10" s="9">
        <v>22</v>
      </c>
      <c r="M10" s="9">
        <v>0</v>
      </c>
      <c r="N10" s="9">
        <v>0</v>
      </c>
      <c r="O10" s="9">
        <v>0</v>
      </c>
      <c r="P10" s="9">
        <v>0</v>
      </c>
      <c r="Q10" s="9">
        <v>60</v>
      </c>
      <c r="R10" s="9">
        <v>30</v>
      </c>
      <c r="S10" s="9">
        <v>16</v>
      </c>
      <c r="T10" s="9">
        <f t="shared" si="0"/>
        <v>1050</v>
      </c>
      <c r="U10" s="9">
        <f t="shared" si="0"/>
        <v>699.9</v>
      </c>
      <c r="V10" s="9">
        <f t="shared" si="0"/>
        <v>560</v>
      </c>
      <c r="W10" s="9">
        <f t="shared" si="1"/>
        <v>4809.9</v>
      </c>
      <c r="X10" s="9">
        <v>0</v>
      </c>
      <c r="Y10" s="9">
        <v>0</v>
      </c>
      <c r="Z10" s="9">
        <v>0</v>
      </c>
      <c r="AA10" s="9">
        <v>0</v>
      </c>
      <c r="AB10" s="9">
        <v>0</v>
      </c>
      <c r="AC10" s="9">
        <f t="shared" si="2"/>
        <v>39.297</v>
      </c>
      <c r="AD10" s="9">
        <f t="shared" si="3"/>
        <v>4770.603</v>
      </c>
      <c r="AE10" s="9"/>
    </row>
    <row r="11" ht="21" customHeight="1" spans="1:31">
      <c r="A11" s="9" t="str">
        <f>INDEX(员工资料!A:A,MATCH(B11,员工资料!B:B,0))</f>
        <v>00168</v>
      </c>
      <c r="B11" s="10" t="s">
        <v>56</v>
      </c>
      <c r="C11" s="9" t="str">
        <f>VLOOKUP(B11,员工资料!B:E,2,0)</f>
        <v>采购部</v>
      </c>
      <c r="D11" s="9" t="str">
        <f>VLOOKUP(B11,员工资料!B:E,3,0)</f>
        <v>四车间</v>
      </c>
      <c r="E11" s="9" t="str">
        <f>VLOOKUP(B11,员工资料!B:E,4,0)</f>
        <v>采购员</v>
      </c>
      <c r="F11" s="9" t="s">
        <v>99</v>
      </c>
      <c r="G11" s="9">
        <f>VLOOKUP(B11,员工资料!B:F,5,0)</f>
        <v>2500</v>
      </c>
      <c r="H11" s="9">
        <v>0</v>
      </c>
      <c r="I11" s="9">
        <v>17.5</v>
      </c>
      <c r="J11" s="9">
        <v>23.33</v>
      </c>
      <c r="K11" s="9">
        <v>35</v>
      </c>
      <c r="L11" s="9">
        <v>19</v>
      </c>
      <c r="M11" s="9">
        <v>0</v>
      </c>
      <c r="N11" s="9">
        <v>0</v>
      </c>
      <c r="O11" s="9">
        <v>0</v>
      </c>
      <c r="P11" s="9">
        <v>0</v>
      </c>
      <c r="Q11" s="9">
        <v>63</v>
      </c>
      <c r="R11" s="9">
        <v>50</v>
      </c>
      <c r="S11" s="9">
        <v>8</v>
      </c>
      <c r="T11" s="9">
        <f t="shared" si="0"/>
        <v>1102.5</v>
      </c>
      <c r="U11" s="9">
        <f t="shared" si="0"/>
        <v>1166.5</v>
      </c>
      <c r="V11" s="9">
        <f t="shared" si="0"/>
        <v>280</v>
      </c>
      <c r="W11" s="9">
        <f t="shared" si="1"/>
        <v>5049</v>
      </c>
      <c r="X11" s="9">
        <v>0</v>
      </c>
      <c r="Y11" s="9">
        <v>0</v>
      </c>
      <c r="Z11" s="9">
        <v>0</v>
      </c>
      <c r="AA11" s="9">
        <v>0</v>
      </c>
      <c r="AB11" s="9">
        <v>0</v>
      </c>
      <c r="AC11" s="9">
        <f t="shared" si="2"/>
        <v>49.9</v>
      </c>
      <c r="AD11" s="9">
        <f t="shared" si="3"/>
        <v>4999.1</v>
      </c>
      <c r="AE11" s="9"/>
    </row>
    <row r="12" ht="21" customHeight="1" spans="1:31">
      <c r="A12" s="9" t="str">
        <f>INDEX(员工资料!A:A,MATCH(B12,员工资料!B:B,0))</f>
        <v>00154</v>
      </c>
      <c r="B12" s="10" t="s">
        <v>63</v>
      </c>
      <c r="C12" s="9" t="str">
        <f>VLOOKUP(B12,员工资料!B:E,2,0)</f>
        <v>采购部</v>
      </c>
      <c r="D12" s="9" t="str">
        <f>VLOOKUP(B12,员工资料!B:E,3,0)</f>
        <v>四车间</v>
      </c>
      <c r="E12" s="9" t="str">
        <f>VLOOKUP(B12,员工资料!B:E,4,0)</f>
        <v>采购员</v>
      </c>
      <c r="F12" s="9" t="s">
        <v>99</v>
      </c>
      <c r="G12" s="9">
        <f>VLOOKUP(B12,员工资料!B:F,5,0)</f>
        <v>2500</v>
      </c>
      <c r="H12" s="9">
        <v>0</v>
      </c>
      <c r="I12" s="9">
        <v>17.5</v>
      </c>
      <c r="J12" s="9">
        <v>23.33</v>
      </c>
      <c r="K12" s="9">
        <v>35</v>
      </c>
      <c r="L12" s="9">
        <v>21</v>
      </c>
      <c r="M12" s="9">
        <v>0</v>
      </c>
      <c r="N12" s="9">
        <v>0</v>
      </c>
      <c r="O12" s="9">
        <v>0</v>
      </c>
      <c r="P12" s="9">
        <v>0</v>
      </c>
      <c r="Q12" s="9">
        <v>65</v>
      </c>
      <c r="R12" s="9">
        <v>60</v>
      </c>
      <c r="S12" s="9">
        <v>16</v>
      </c>
      <c r="T12" s="9">
        <f t="shared" si="0"/>
        <v>1137.5</v>
      </c>
      <c r="U12" s="9">
        <f t="shared" si="0"/>
        <v>1399.8</v>
      </c>
      <c r="V12" s="9">
        <f t="shared" si="0"/>
        <v>560</v>
      </c>
      <c r="W12" s="9">
        <f t="shared" si="1"/>
        <v>5597.3</v>
      </c>
      <c r="X12" s="9">
        <v>0</v>
      </c>
      <c r="Y12" s="9">
        <v>0</v>
      </c>
      <c r="Z12" s="9">
        <v>0</v>
      </c>
      <c r="AA12" s="9">
        <v>0</v>
      </c>
      <c r="AB12" s="9">
        <v>0</v>
      </c>
      <c r="AC12" s="9">
        <f t="shared" si="2"/>
        <v>104.73</v>
      </c>
      <c r="AD12" s="9">
        <f t="shared" si="3"/>
        <v>5492.57</v>
      </c>
      <c r="AE12" s="9"/>
    </row>
    <row r="13" ht="21" customHeight="1" spans="1:31">
      <c r="A13" s="9" t="str">
        <f>INDEX(员工资料!A:A,MATCH(B13,员工资料!B:B,0))</f>
        <v>00233</v>
      </c>
      <c r="B13" s="10" t="s">
        <v>67</v>
      </c>
      <c r="C13" s="9" t="str">
        <f>VLOOKUP(B13,员工资料!B:E,2,0)</f>
        <v>财务部</v>
      </c>
      <c r="D13" s="9" t="str">
        <f>VLOOKUP(B13,员工资料!B:E,3,0)</f>
        <v>办公一区</v>
      </c>
      <c r="E13" s="9" t="str">
        <f>VLOOKUP(B13,员工资料!B:E,4,0)</f>
        <v>出纳</v>
      </c>
      <c r="F13" s="9" t="s">
        <v>99</v>
      </c>
      <c r="G13" s="9">
        <f>VLOOKUP(B13,员工资料!B:F,5,0)</f>
        <v>3000</v>
      </c>
      <c r="H13" s="9">
        <v>0</v>
      </c>
      <c r="I13" s="9">
        <v>17.5</v>
      </c>
      <c r="J13" s="9">
        <v>23.33</v>
      </c>
      <c r="K13" s="9">
        <v>35</v>
      </c>
      <c r="L13" s="9">
        <v>26</v>
      </c>
      <c r="M13" s="9">
        <v>0</v>
      </c>
      <c r="N13" s="9">
        <v>0</v>
      </c>
      <c r="O13" s="9">
        <v>0</v>
      </c>
      <c r="P13" s="9">
        <v>0</v>
      </c>
      <c r="Q13" s="9">
        <v>59</v>
      </c>
      <c r="R13" s="9">
        <v>50</v>
      </c>
      <c r="S13" s="9">
        <v>16</v>
      </c>
      <c r="T13" s="9">
        <f t="shared" si="0"/>
        <v>1032.5</v>
      </c>
      <c r="U13" s="9">
        <f t="shared" si="0"/>
        <v>1166.5</v>
      </c>
      <c r="V13" s="9">
        <f t="shared" si="0"/>
        <v>560</v>
      </c>
      <c r="W13" s="9">
        <f t="shared" si="1"/>
        <v>5759</v>
      </c>
      <c r="X13" s="9">
        <v>0</v>
      </c>
      <c r="Y13" s="9">
        <v>0</v>
      </c>
      <c r="Z13" s="9">
        <v>0</v>
      </c>
      <c r="AA13" s="9">
        <v>0</v>
      </c>
      <c r="AB13" s="9">
        <v>0</v>
      </c>
      <c r="AC13" s="9">
        <f t="shared" si="2"/>
        <v>120.9</v>
      </c>
      <c r="AD13" s="9">
        <f t="shared" si="3"/>
        <v>5638.1</v>
      </c>
      <c r="AE13" s="9"/>
    </row>
    <row r="14" ht="21" customHeight="1" spans="31:31">
      <c r="AE14" s="23"/>
    </row>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sheetData>
  <mergeCells count="1">
    <mergeCell ref="A1:AE1"/>
  </mergeCells>
  <conditionalFormatting sqref="A3:AE13">
    <cfRule type="expression" dxfId="0" priority="1">
      <formula>MOD(ROW(),2)=0</formula>
    </cfRule>
  </conditionalFormatting>
  <conditionalFormatting sqref="A14:AE2292">
    <cfRule type="expression" dxfId="0" priority="2">
      <formula>MOD(ROW(),2)=0</formula>
    </cfRule>
  </conditionalFormatting>
  <pageMargins left="0.699305555555556" right="0.699305555555556" top="0.75" bottom="0.75" header="0.3" footer="0.3"/>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6145" name="Button 1" r:id="rId3">
              <controlPr print="0" defaultSize="0">
                <anchor>
                  <from>
                    <xdr:col>1</xdr:col>
                    <xdr:colOff>533400</xdr:colOff>
                    <xdr:row>0</xdr:row>
                    <xdr:rowOff>161925</xdr:rowOff>
                  </from>
                  <to>
                    <xdr:col>3</xdr:col>
                    <xdr:colOff>38100</xdr:colOff>
                    <xdr:row>0</xdr:row>
                    <xdr:rowOff>428625</xdr:rowOff>
                  </to>
                </anchor>
              </controlPr>
            </control>
          </mc:Choice>
        </mc:AlternateContent>
        <mc:AlternateContent xmlns:mc="http://schemas.openxmlformats.org/markup-compatibility/2006">
          <mc:Choice Requires="x14">
            <control shapeId="6146" name="Button 2" r:id="rId4">
              <controlPr print="0" defaultSize="0">
                <anchor>
                  <from>
                    <xdr:col>3</xdr:col>
                    <xdr:colOff>142875</xdr:colOff>
                    <xdr:row>0</xdr:row>
                    <xdr:rowOff>161925</xdr:rowOff>
                  </from>
                  <to>
                    <xdr:col>4</xdr:col>
                    <xdr:colOff>323850</xdr:colOff>
                    <xdr:row>0</xdr:row>
                    <xdr:rowOff>428625</xdr:rowOff>
                  </to>
                </anchor>
              </controlPr>
            </control>
          </mc:Choice>
        </mc:AlternateContent>
        <mc:AlternateContent xmlns:mc="http://schemas.openxmlformats.org/markup-compatibility/2006">
          <mc:Choice Requires="x14">
            <control shapeId="6147" name="Button 3" r:id="rId5">
              <controlPr print="0" defaultSize="0">
                <anchor>
                  <from>
                    <xdr:col>4</xdr:col>
                    <xdr:colOff>428625</xdr:colOff>
                    <xdr:row>0</xdr:row>
                    <xdr:rowOff>161925</xdr:rowOff>
                  </from>
                  <to>
                    <xdr:col>5</xdr:col>
                    <xdr:colOff>609600</xdr:colOff>
                    <xdr:row>0</xdr:row>
                    <xdr:rowOff>428625</xdr:rowOff>
                  </to>
                </anchor>
              </controlPr>
            </control>
          </mc:Choice>
        </mc:AlternateContent>
        <mc:AlternateContent xmlns:mc="http://schemas.openxmlformats.org/markup-compatibility/2006">
          <mc:Choice Requires="x14">
            <control shapeId="6148" name="Button 4" r:id="rId6">
              <controlPr print="0" defaultSize="0">
                <anchor>
                  <from>
                    <xdr:col>6</xdr:col>
                    <xdr:colOff>0</xdr:colOff>
                    <xdr:row>0</xdr:row>
                    <xdr:rowOff>161925</xdr:rowOff>
                  </from>
                  <to>
                    <xdr:col>7</xdr:col>
                    <xdr:colOff>180975</xdr:colOff>
                    <xdr:row>0</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0"/>
  <sheetViews>
    <sheetView showGridLines="0" zoomScale="160" zoomScaleNormal="160" workbookViewId="0">
      <selection activeCell="A1" sqref="A1:G1"/>
    </sheetView>
  </sheetViews>
  <sheetFormatPr defaultColWidth="9" defaultRowHeight="16.5" outlineLevelCol="6"/>
  <cols>
    <col min="1" max="1" width="1.125" style="4" customWidth="1"/>
    <col min="2" max="3" width="9" style="5"/>
    <col min="4" max="4" width="2.875" style="5" customWidth="1"/>
    <col min="5" max="5" width="11" style="5" customWidth="1"/>
    <col min="6" max="6" width="9" style="4"/>
    <col min="7" max="7" width="4.25" style="4" customWidth="1"/>
    <col min="8" max="16384" width="9" style="4"/>
  </cols>
  <sheetData>
    <row r="1" ht="24" customHeight="1" spans="1:7">
      <c r="A1" s="16" t="s">
        <v>101</v>
      </c>
      <c r="B1" s="16"/>
      <c r="C1" s="16"/>
      <c r="D1" s="16"/>
      <c r="E1" s="16"/>
      <c r="F1" s="16"/>
      <c r="G1" s="16"/>
    </row>
    <row r="2" spans="1:7">
      <c r="A2" s="17"/>
      <c r="B2" s="18"/>
      <c r="C2" s="18"/>
      <c r="D2" s="18"/>
      <c r="E2" s="18"/>
      <c r="F2" s="18"/>
      <c r="G2" s="19"/>
    </row>
    <row r="3" spans="1:7">
      <c r="A3" s="17"/>
      <c r="B3" s="2" t="s">
        <v>2</v>
      </c>
      <c r="C3" s="20" t="s">
        <v>45</v>
      </c>
      <c r="D3" s="18"/>
      <c r="E3" s="2" t="s">
        <v>5</v>
      </c>
      <c r="F3" s="20" t="str">
        <f>VLOOKUP(C3,员工资料!B:E,4,0)</f>
        <v>质检员</v>
      </c>
      <c r="G3" s="19"/>
    </row>
    <row r="4" spans="1:7">
      <c r="A4" s="17"/>
      <c r="B4" s="18"/>
      <c r="C4" s="18"/>
      <c r="D4" s="18"/>
      <c r="E4" s="18"/>
      <c r="F4" s="18"/>
      <c r="G4" s="19"/>
    </row>
    <row r="5" spans="1:7">
      <c r="A5" s="17"/>
      <c r="B5" s="2" t="s">
        <v>100</v>
      </c>
      <c r="C5" s="20" t="str">
        <f>INDEX(员工资料!A:A,MATCH(C3,员工资料!B:B,0))</f>
        <v>00098</v>
      </c>
      <c r="D5" s="18"/>
      <c r="E5" s="2" t="s">
        <v>79</v>
      </c>
      <c r="F5" s="20">
        <f>VLOOKUP(C3,工资明细表!B:L,11,0)</f>
        <v>22</v>
      </c>
      <c r="G5" s="19"/>
    </row>
    <row r="6" spans="1:7">
      <c r="A6" s="17"/>
      <c r="B6" s="18"/>
      <c r="C6" s="18"/>
      <c r="D6" s="18"/>
      <c r="E6" s="18"/>
      <c r="F6" s="18"/>
      <c r="G6" s="19"/>
    </row>
    <row r="7" spans="1:7">
      <c r="A7" s="17"/>
      <c r="B7" s="2" t="s">
        <v>3</v>
      </c>
      <c r="C7" s="20" t="str">
        <f>VLOOKUP(C3,员工资料!B:C,2,0)</f>
        <v>质检部</v>
      </c>
      <c r="D7" s="18"/>
      <c r="E7" s="2" t="s">
        <v>102</v>
      </c>
      <c r="F7" s="20">
        <f>VLOOKUP(C3,工资明细表!B:AD,29,0)</f>
        <v>4102.952</v>
      </c>
      <c r="G7" s="19"/>
    </row>
    <row r="8" spans="1:7">
      <c r="A8" s="17"/>
      <c r="B8" s="18"/>
      <c r="C8" s="18"/>
      <c r="D8" s="18"/>
      <c r="E8" s="18"/>
      <c r="F8" s="18"/>
      <c r="G8" s="19"/>
    </row>
    <row r="9" spans="1:7">
      <c r="A9" s="17"/>
      <c r="B9" s="2" t="s">
        <v>4</v>
      </c>
      <c r="C9" s="20" t="str">
        <f>VLOOKUP(C3,员工资料!B:D,3,0)</f>
        <v>二车间</v>
      </c>
      <c r="D9" s="18"/>
      <c r="E9" s="2" t="s">
        <v>103</v>
      </c>
      <c r="F9" s="20">
        <f>VLOOKUP(C3,工资明细表!B:AD,28,0)</f>
        <v>18.648</v>
      </c>
      <c r="G9" s="19"/>
    </row>
    <row r="10" ht="23.25" customHeight="1" spans="1:7">
      <c r="A10" s="17"/>
      <c r="B10" s="18"/>
      <c r="C10" s="18"/>
      <c r="D10" s="18"/>
      <c r="E10" s="18"/>
      <c r="F10" s="18"/>
      <c r="G10" s="19"/>
    </row>
  </sheetData>
  <mergeCells count="1">
    <mergeCell ref="A1:G1"/>
  </mergeCells>
  <dataValidations count="1">
    <dataValidation type="list" allowBlank="1" showInputMessage="1" showErrorMessage="1" sqref="C3">
      <formula1>员工资料!$B:$B</formula1>
    </dataValidation>
  </dataValidations>
  <pageMargins left="0.699305555555556" right="0.699305555555556"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E2"/>
  <sheetViews>
    <sheetView showGridLines="0" zoomScale="85" zoomScaleNormal="85" workbookViewId="0">
      <selection activeCell="S15" sqref="R15:S16"/>
    </sheetView>
  </sheetViews>
  <sheetFormatPr defaultColWidth="9" defaultRowHeight="13.5" outlineLevelRow="1"/>
  <sheetData>
    <row r="1" ht="67.5" spans="1:31">
      <c r="A1" s="8" t="s">
        <v>1</v>
      </c>
      <c r="B1" s="8" t="s">
        <v>2</v>
      </c>
      <c r="C1" s="8" t="s">
        <v>3</v>
      </c>
      <c r="D1" s="8" t="s">
        <v>4</v>
      </c>
      <c r="E1" s="8" t="s">
        <v>5</v>
      </c>
      <c r="F1" s="8" t="s">
        <v>74</v>
      </c>
      <c r="G1" s="8" t="s">
        <v>6</v>
      </c>
      <c r="H1" s="8" t="s">
        <v>75</v>
      </c>
      <c r="I1" s="12" t="s">
        <v>76</v>
      </c>
      <c r="J1" s="12" t="s">
        <v>77</v>
      </c>
      <c r="K1" s="12" t="s">
        <v>78</v>
      </c>
      <c r="L1" s="12" t="s">
        <v>79</v>
      </c>
      <c r="M1" s="13" t="s">
        <v>80</v>
      </c>
      <c r="N1" s="13" t="s">
        <v>81</v>
      </c>
      <c r="O1" s="13" t="s">
        <v>82</v>
      </c>
      <c r="P1" s="13" t="s">
        <v>83</v>
      </c>
      <c r="Q1" s="12" t="s">
        <v>84</v>
      </c>
      <c r="R1" s="12" t="s">
        <v>85</v>
      </c>
      <c r="S1" s="12" t="s">
        <v>86</v>
      </c>
      <c r="T1" s="12" t="s">
        <v>87</v>
      </c>
      <c r="U1" s="12" t="s">
        <v>88</v>
      </c>
      <c r="V1" s="12" t="s">
        <v>89</v>
      </c>
      <c r="W1" s="12" t="s">
        <v>90</v>
      </c>
      <c r="X1" s="12" t="s">
        <v>91</v>
      </c>
      <c r="Y1" s="12" t="s">
        <v>92</v>
      </c>
      <c r="Z1" s="12" t="s">
        <v>93</v>
      </c>
      <c r="AA1" s="12" t="s">
        <v>94</v>
      </c>
      <c r="AB1" s="12" t="s">
        <v>95</v>
      </c>
      <c r="AC1" s="12" t="s">
        <v>96</v>
      </c>
      <c r="AD1" s="12" t="s">
        <v>97</v>
      </c>
      <c r="AE1" s="14" t="s">
        <v>98</v>
      </c>
    </row>
    <row r="2" ht="16.5" spans="1:31">
      <c r="A2" s="9" t="str">
        <f>INDEX(员工资料!A:A,MATCH(B2,员工资料!B:B,0))</f>
        <v>00325</v>
      </c>
      <c r="B2" s="10" t="s">
        <v>11</v>
      </c>
      <c r="C2" s="9" t="str">
        <f>VLOOKUP(B2,员工资料!B:E,2,0)</f>
        <v>销售部</v>
      </c>
      <c r="D2" s="9" t="str">
        <f>VLOOKUP(B2,员工资料!B:E,3,0)</f>
        <v>办公二区</v>
      </c>
      <c r="E2" s="9" t="str">
        <f>VLOOKUP(B2,员工资料!B:E,4,0)</f>
        <v>销售员</v>
      </c>
      <c r="F2" s="9" t="s">
        <v>99</v>
      </c>
      <c r="G2" s="9">
        <f>VLOOKUP(B2,员工资料!B:F,5,0)</f>
        <v>2000</v>
      </c>
      <c r="H2" s="9">
        <v>0</v>
      </c>
      <c r="I2" s="9">
        <v>17.5</v>
      </c>
      <c r="J2" s="9">
        <v>23.33</v>
      </c>
      <c r="K2" s="9">
        <v>35</v>
      </c>
      <c r="L2" s="9">
        <v>22</v>
      </c>
      <c r="M2" s="9">
        <v>0</v>
      </c>
      <c r="N2" s="9">
        <v>0</v>
      </c>
      <c r="O2" s="9">
        <v>0</v>
      </c>
      <c r="P2" s="9">
        <v>0</v>
      </c>
      <c r="Q2" s="9">
        <v>60</v>
      </c>
      <c r="R2" s="9">
        <v>70</v>
      </c>
      <c r="S2" s="9">
        <v>8</v>
      </c>
      <c r="T2" s="9">
        <f>Q2*I2</f>
        <v>1050</v>
      </c>
      <c r="U2" s="9">
        <f>R2*J2</f>
        <v>1633.1</v>
      </c>
      <c r="V2" s="9">
        <f>S2*K2</f>
        <v>280</v>
      </c>
      <c r="W2" s="9">
        <f>V2+U2+T2+G2</f>
        <v>4963.1</v>
      </c>
      <c r="X2" s="9">
        <v>0</v>
      </c>
      <c r="Y2" s="9">
        <v>0</v>
      </c>
      <c r="Z2" s="9">
        <v>0</v>
      </c>
      <c r="AA2" s="9">
        <v>0</v>
      </c>
      <c r="AB2" s="9">
        <v>0</v>
      </c>
      <c r="AC2" s="9">
        <f>(W2&gt;3500)*IF((W2-3500)&lt;=1500,(W2-3500)*0.03,IF((W2-3500)&lt;=4500,(W2-3500)*0.1-105,IF((W2-3500)&lt;=9000,(W2-3500)*0.2-555,IF((W2-3500)&lt;=35000,(W2-3500)*0.25-1005,IF((W2-3500)&lt;=55000,(W2-3500)*0.3-2755,IF((W2-3500)&lt;=80000,(W2-3500)*0.35-5505,(W2-3500)*0.45-13505))))))</f>
        <v>43.893</v>
      </c>
      <c r="AD2" s="9">
        <f>W2-AC2</f>
        <v>4919.207</v>
      </c>
      <c r="AE2" s="9"/>
    </row>
  </sheetData>
  <conditionalFormatting sqref="A2:AE2">
    <cfRule type="expression" dxfId="0" priority="1">
      <formula>MOD(ROW(),2)=0</formula>
    </cfRule>
  </conditionalFormatting>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F8"/>
  <sheetViews>
    <sheetView showGridLines="0" zoomScale="85" zoomScaleNormal="85" workbookViewId="0">
      <selection activeCell="F13" sqref="F13"/>
    </sheetView>
  </sheetViews>
  <sheetFormatPr defaultColWidth="9" defaultRowHeight="16.5" outlineLevelRow="7"/>
  <cols>
    <col min="1" max="28" width="9" style="4"/>
    <col min="29" max="29" width="9" style="5"/>
    <col min="30" max="16384" width="9" style="4"/>
  </cols>
  <sheetData>
    <row r="1" ht="24" customHeight="1" spans="1:32">
      <c r="A1" s="6" t="s">
        <v>73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1"/>
    </row>
    <row r="2" ht="67.5" spans="1:32">
      <c r="A2" s="8" t="s">
        <v>1</v>
      </c>
      <c r="B2" s="8" t="s">
        <v>2</v>
      </c>
      <c r="C2" s="8" t="s">
        <v>3</v>
      </c>
      <c r="D2" s="8" t="s">
        <v>4</v>
      </c>
      <c r="E2" s="8" t="s">
        <v>5</v>
      </c>
      <c r="F2" s="8" t="s">
        <v>74</v>
      </c>
      <c r="G2" s="8" t="s">
        <v>6</v>
      </c>
      <c r="H2" s="8" t="s">
        <v>75</v>
      </c>
      <c r="I2" s="12" t="s">
        <v>76</v>
      </c>
      <c r="J2" s="12" t="s">
        <v>77</v>
      </c>
      <c r="K2" s="12" t="s">
        <v>78</v>
      </c>
      <c r="L2" s="12" t="s">
        <v>79</v>
      </c>
      <c r="M2" s="13" t="s">
        <v>80</v>
      </c>
      <c r="N2" s="13" t="s">
        <v>81</v>
      </c>
      <c r="O2" s="13" t="s">
        <v>82</v>
      </c>
      <c r="P2" s="13" t="s">
        <v>83</v>
      </c>
      <c r="Q2" s="12" t="s">
        <v>84</v>
      </c>
      <c r="R2" s="12" t="s">
        <v>85</v>
      </c>
      <c r="S2" s="12" t="s">
        <v>86</v>
      </c>
      <c r="T2" s="12" t="s">
        <v>87</v>
      </c>
      <c r="U2" s="12" t="s">
        <v>88</v>
      </c>
      <c r="V2" s="12" t="s">
        <v>89</v>
      </c>
      <c r="W2" s="12" t="s">
        <v>90</v>
      </c>
      <c r="X2" s="12" t="s">
        <v>91</v>
      </c>
      <c r="Y2" s="12" t="s">
        <v>92</v>
      </c>
      <c r="Z2" s="12" t="s">
        <v>93</v>
      </c>
      <c r="AA2" s="12" t="s">
        <v>94</v>
      </c>
      <c r="AB2" s="12" t="s">
        <v>95</v>
      </c>
      <c r="AC2" s="12" t="s">
        <v>96</v>
      </c>
      <c r="AD2" s="12" t="s">
        <v>97</v>
      </c>
      <c r="AE2" s="14" t="s">
        <v>98</v>
      </c>
      <c r="AF2" s="11"/>
    </row>
    <row r="3" spans="1:32">
      <c r="A3" s="9"/>
      <c r="B3" s="10"/>
      <c r="C3" s="9"/>
      <c r="D3" s="9"/>
      <c r="E3" s="9"/>
      <c r="F3" s="9"/>
      <c r="G3" s="9"/>
      <c r="H3" s="9"/>
      <c r="I3" s="9"/>
      <c r="J3" s="9"/>
      <c r="K3" s="9"/>
      <c r="L3" s="9"/>
      <c r="M3" s="9"/>
      <c r="N3" s="9"/>
      <c r="O3" s="9"/>
      <c r="P3" s="9"/>
      <c r="Q3" s="9"/>
      <c r="R3" s="9"/>
      <c r="S3" s="9"/>
      <c r="T3" s="9"/>
      <c r="U3" s="9"/>
      <c r="V3" s="9"/>
      <c r="W3" s="9"/>
      <c r="X3" s="9"/>
      <c r="Y3" s="9"/>
      <c r="Z3" s="9"/>
      <c r="AA3" s="9"/>
      <c r="AB3" s="9"/>
      <c r="AC3" s="9" t="s">
        <v>104</v>
      </c>
      <c r="AD3" s="9">
        <v>0</v>
      </c>
      <c r="AE3" s="9"/>
      <c r="AF3" s="11"/>
    </row>
    <row r="4" spans="1:32">
      <c r="A4" s="9"/>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11"/>
    </row>
    <row r="5" spans="1:3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5"/>
      <c r="AD5" s="11"/>
      <c r="AE5" s="11"/>
      <c r="AF5" s="11"/>
    </row>
    <row r="6" spans="1:32">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5"/>
      <c r="AD6" s="11"/>
      <c r="AE6" s="11"/>
      <c r="AF6" s="11"/>
    </row>
    <row r="7" spans="1:3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5"/>
      <c r="AD7" s="11"/>
      <c r="AE7" s="11"/>
      <c r="AF7" s="11"/>
    </row>
    <row r="8" spans="32:32">
      <c r="AF8" s="11"/>
    </row>
  </sheetData>
  <mergeCells count="1">
    <mergeCell ref="A1:AE1"/>
  </mergeCells>
  <pageMargins left="0.699305555555556" right="0.699305555555556"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Button 1" r:id="rId3">
              <controlPr print="0" defaultSize="0">
                <anchor>
                  <from>
                    <xdr:col>29</xdr:col>
                    <xdr:colOff>104775</xdr:colOff>
                    <xdr:row>0</xdr:row>
                    <xdr:rowOff>28575</xdr:rowOff>
                  </from>
                  <to>
                    <xdr:col>30</xdr:col>
                    <xdr:colOff>457200</xdr:colOff>
                    <xdr:row>0</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7"/>
  <sheetViews>
    <sheetView showGridLines="0" zoomScale="145" zoomScaleNormal="145" workbookViewId="0">
      <selection activeCell="A11" sqref="A11"/>
    </sheetView>
  </sheetViews>
  <sheetFormatPr defaultColWidth="9" defaultRowHeight="16.5" outlineLevelRow="6"/>
  <cols>
    <col min="1" max="1" width="41.625" style="1" customWidth="1"/>
    <col min="2" max="16384" width="9" style="1"/>
  </cols>
  <sheetData>
    <row r="1" ht="21.75" customHeight="1" spans="1:1">
      <c r="A1" s="2" t="s">
        <v>105</v>
      </c>
    </row>
    <row r="2" ht="47.25" customHeight="1" spans="1:1">
      <c r="A2" s="3" t="s">
        <v>106</v>
      </c>
    </row>
    <row r="3" ht="33" spans="1:1">
      <c r="A3" s="3" t="s">
        <v>107</v>
      </c>
    </row>
    <row r="4" ht="33" spans="1:1">
      <c r="A4" s="3" t="s">
        <v>108</v>
      </c>
    </row>
    <row r="5" ht="33" spans="1:1">
      <c r="A5" s="3" t="s">
        <v>109</v>
      </c>
    </row>
    <row r="6" ht="66" spans="1:1">
      <c r="A6" s="3" t="s">
        <v>110</v>
      </c>
    </row>
    <row r="7" ht="82.5" spans="1:1">
      <c r="A7" s="3" t="s">
        <v>111</v>
      </c>
    </row>
  </sheetData>
  <pageMargins left="0.699305555555556" right="0.699305555555556"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首页</vt:lpstr>
      <vt:lpstr>员工资料</vt:lpstr>
      <vt:lpstr>工资明细表</vt:lpstr>
      <vt:lpstr>生成工资条</vt:lpstr>
      <vt:lpstr>工资考勤个税查询</vt:lpstr>
      <vt:lpstr>工资明细查询</vt:lpstr>
      <vt:lpstr>部门工资统计</vt:lpstr>
      <vt:lpstr>使用说明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dc:creator>
  <cp:lastModifiedBy>yexue12356</cp:lastModifiedBy>
  <dcterms:created xsi:type="dcterms:W3CDTF">2017-08-02T07:02:00Z</dcterms:created>
  <dcterms:modified xsi:type="dcterms:W3CDTF">2017-12-22T09:32:28Z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